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320" windowHeight="12585"/>
  </bookViews>
  <sheets>
    <sheet name="корректировка на 06.06.2014" sheetId="3" r:id="rId1"/>
  </sheets>
  <calcPr calcId="114210"/>
</workbook>
</file>

<file path=xl/calcChain.xml><?xml version="1.0" encoding="utf-8"?>
<calcChain xmlns="http://schemas.openxmlformats.org/spreadsheetml/2006/main">
  <c r="G141" i="3"/>
  <c r="H141"/>
  <c r="I141"/>
  <c r="J141"/>
  <c r="F141"/>
  <c r="G119"/>
  <c r="H119"/>
  <c r="F127"/>
  <c r="F126"/>
  <c r="G117"/>
  <c r="H109"/>
  <c r="F117"/>
  <c r="I138"/>
  <c r="J138"/>
  <c r="F26"/>
  <c r="F24"/>
  <c r="F30"/>
  <c r="F112"/>
  <c r="F79"/>
  <c r="F15"/>
  <c r="F20"/>
  <c r="F39"/>
  <c r="F40"/>
  <c r="F43"/>
  <c r="E141"/>
  <c r="F116"/>
  <c r="F114"/>
  <c r="F110"/>
  <c r="E127"/>
  <c r="J126"/>
  <c r="I126"/>
  <c r="H126"/>
  <c r="G126"/>
  <c r="J116"/>
  <c r="I116"/>
  <c r="H116"/>
  <c r="G116"/>
  <c r="F77"/>
  <c r="F73"/>
  <c r="F51"/>
  <c r="F22"/>
  <c r="G81"/>
  <c r="H81"/>
  <c r="I81"/>
  <c r="J81"/>
  <c r="F81"/>
  <c r="E78"/>
  <c r="G65"/>
  <c r="H65"/>
  <c r="I65"/>
  <c r="J65"/>
  <c r="F65"/>
  <c r="G61"/>
  <c r="H61"/>
  <c r="I61"/>
  <c r="J61"/>
  <c r="F61"/>
  <c r="E62"/>
  <c r="F14"/>
  <c r="F19"/>
  <c r="E147"/>
  <c r="J142"/>
  <c r="J140"/>
  <c r="I142"/>
  <c r="H142"/>
  <c r="H140"/>
  <c r="G142"/>
  <c r="G140"/>
  <c r="F142"/>
  <c r="F140"/>
  <c r="I140"/>
  <c r="E139"/>
  <c r="J137"/>
  <c r="I137"/>
  <c r="H137"/>
  <c r="G137"/>
  <c r="F137"/>
  <c r="E136"/>
  <c r="J135"/>
  <c r="I135"/>
  <c r="H135"/>
  <c r="G135"/>
  <c r="F135"/>
  <c r="E134"/>
  <c r="J133"/>
  <c r="I133"/>
  <c r="H133"/>
  <c r="G133"/>
  <c r="F133"/>
  <c r="E128"/>
  <c r="I125"/>
  <c r="I120"/>
  <c r="F125"/>
  <c r="I124"/>
  <c r="I119"/>
  <c r="F124"/>
  <c r="F119"/>
  <c r="H123"/>
  <c r="G123"/>
  <c r="E122"/>
  <c r="J121"/>
  <c r="I121"/>
  <c r="H121"/>
  <c r="G121"/>
  <c r="F121"/>
  <c r="H120"/>
  <c r="G120"/>
  <c r="I115"/>
  <c r="G115"/>
  <c r="G109"/>
  <c r="F115"/>
  <c r="F109"/>
  <c r="H114"/>
  <c r="I114"/>
  <c r="G114"/>
  <c r="H112"/>
  <c r="G112"/>
  <c r="G111"/>
  <c r="F111"/>
  <c r="J102"/>
  <c r="J101"/>
  <c r="I102"/>
  <c r="I101"/>
  <c r="H102"/>
  <c r="H101"/>
  <c r="G102"/>
  <c r="G101"/>
  <c r="F102"/>
  <c r="F101"/>
  <c r="E100"/>
  <c r="J99"/>
  <c r="I99"/>
  <c r="H99"/>
  <c r="G99"/>
  <c r="F99"/>
  <c r="H97"/>
  <c r="H96"/>
  <c r="G97"/>
  <c r="F97"/>
  <c r="F96"/>
  <c r="I95"/>
  <c r="J95"/>
  <c r="H94"/>
  <c r="G94"/>
  <c r="F94"/>
  <c r="J92"/>
  <c r="I92"/>
  <c r="H92"/>
  <c r="G92"/>
  <c r="G105"/>
  <c r="F92"/>
  <c r="J91"/>
  <c r="I91"/>
  <c r="H91"/>
  <c r="G91"/>
  <c r="F91"/>
  <c r="E89"/>
  <c r="E88"/>
  <c r="J87"/>
  <c r="I87"/>
  <c r="H87"/>
  <c r="G87"/>
  <c r="F87"/>
  <c r="E86"/>
  <c r="E85"/>
  <c r="J84"/>
  <c r="I84"/>
  <c r="H84"/>
  <c r="G84"/>
  <c r="F84"/>
  <c r="H79"/>
  <c r="I79"/>
  <c r="I77"/>
  <c r="G79"/>
  <c r="G82"/>
  <c r="H75"/>
  <c r="H74"/>
  <c r="I73"/>
  <c r="I75"/>
  <c r="G73"/>
  <c r="G75"/>
  <c r="H72"/>
  <c r="J66"/>
  <c r="I66"/>
  <c r="H66"/>
  <c r="G66"/>
  <c r="F66"/>
  <c r="E63"/>
  <c r="J59"/>
  <c r="I59"/>
  <c r="H59"/>
  <c r="G59"/>
  <c r="F59"/>
  <c r="J56"/>
  <c r="I56"/>
  <c r="I54"/>
  <c r="J54"/>
  <c r="J53"/>
  <c r="H53"/>
  <c r="G53"/>
  <c r="F53"/>
  <c r="H52"/>
  <c r="H56"/>
  <c r="G52"/>
  <c r="G56"/>
  <c r="F52"/>
  <c r="F56"/>
  <c r="H51"/>
  <c r="H57"/>
  <c r="G51"/>
  <c r="H46"/>
  <c r="H48"/>
  <c r="H47"/>
  <c r="G46"/>
  <c r="G48"/>
  <c r="G47"/>
  <c r="F45"/>
  <c r="H43"/>
  <c r="G43"/>
  <c r="J42"/>
  <c r="I42"/>
  <c r="F42"/>
  <c r="I40"/>
  <c r="I43"/>
  <c r="H39"/>
  <c r="H42"/>
  <c r="G39"/>
  <c r="F38"/>
  <c r="E37"/>
  <c r="J35"/>
  <c r="I35"/>
  <c r="H35"/>
  <c r="G35"/>
  <c r="F35"/>
  <c r="E33"/>
  <c r="J32"/>
  <c r="I32"/>
  <c r="H32"/>
  <c r="G32"/>
  <c r="F32"/>
  <c r="J29"/>
  <c r="I29"/>
  <c r="F29"/>
  <c r="H26"/>
  <c r="H25"/>
  <c r="G26"/>
  <c r="G29"/>
  <c r="F25"/>
  <c r="J25"/>
  <c r="I25"/>
  <c r="H24"/>
  <c r="H30"/>
  <c r="G24"/>
  <c r="G30"/>
  <c r="E23"/>
  <c r="J19"/>
  <c r="I19"/>
  <c r="E17"/>
  <c r="J16"/>
  <c r="I16"/>
  <c r="H16"/>
  <c r="G16"/>
  <c r="F16"/>
  <c r="H15"/>
  <c r="H20"/>
  <c r="G15"/>
  <c r="G20"/>
  <c r="H14"/>
  <c r="H13"/>
  <c r="G14"/>
  <c r="G19"/>
  <c r="J40"/>
  <c r="J43"/>
  <c r="H41"/>
  <c r="H90"/>
  <c r="G80"/>
  <c r="J115"/>
  <c r="J109"/>
  <c r="I109"/>
  <c r="I112"/>
  <c r="I110"/>
  <c r="I131"/>
  <c r="I145"/>
  <c r="H110"/>
  <c r="H131"/>
  <c r="H145"/>
  <c r="H29"/>
  <c r="H28"/>
  <c r="H38"/>
  <c r="G110"/>
  <c r="G131"/>
  <c r="G145"/>
  <c r="G72"/>
  <c r="J125"/>
  <c r="J120"/>
  <c r="H22"/>
  <c r="I24"/>
  <c r="I30"/>
  <c r="I28"/>
  <c r="G90"/>
  <c r="I15"/>
  <c r="I20"/>
  <c r="I18"/>
  <c r="I72"/>
  <c r="G50"/>
  <c r="J73"/>
  <c r="J72"/>
  <c r="I118"/>
  <c r="E133"/>
  <c r="H130"/>
  <c r="H144"/>
  <c r="F75"/>
  <c r="F74"/>
  <c r="I123"/>
  <c r="H118"/>
  <c r="E39"/>
  <c r="F72"/>
  <c r="H105"/>
  <c r="J124"/>
  <c r="J119"/>
  <c r="E119"/>
  <c r="E137"/>
  <c r="G118"/>
  <c r="G130"/>
  <c r="G144"/>
  <c r="E126"/>
  <c r="E99"/>
  <c r="E87"/>
  <c r="J105"/>
  <c r="I105"/>
  <c r="I90"/>
  <c r="I64"/>
  <c r="J64"/>
  <c r="H64"/>
  <c r="G64"/>
  <c r="I68"/>
  <c r="F68"/>
  <c r="J41"/>
  <c r="I41"/>
  <c r="E43"/>
  <c r="E32"/>
  <c r="F50"/>
  <c r="F57"/>
  <c r="F55"/>
  <c r="J68"/>
  <c r="E14"/>
  <c r="G13"/>
  <c r="E16"/>
  <c r="E59"/>
  <c r="E84"/>
  <c r="E91"/>
  <c r="J90"/>
  <c r="E102"/>
  <c r="G113"/>
  <c r="E121"/>
  <c r="J123"/>
  <c r="G77"/>
  <c r="H77"/>
  <c r="H19"/>
  <c r="E35"/>
  <c r="G57"/>
  <c r="G69"/>
  <c r="F64"/>
  <c r="E92"/>
  <c r="E135"/>
  <c r="E142"/>
  <c r="F113"/>
  <c r="E116"/>
  <c r="E117"/>
  <c r="F28"/>
  <c r="E81"/>
  <c r="F105"/>
  <c r="E65"/>
  <c r="E61"/>
  <c r="F13"/>
  <c r="I74"/>
  <c r="G18"/>
  <c r="E56"/>
  <c r="G104"/>
  <c r="G103"/>
  <c r="G74"/>
  <c r="J97"/>
  <c r="J96"/>
  <c r="J94"/>
  <c r="I113"/>
  <c r="J114"/>
  <c r="J113"/>
  <c r="I82"/>
  <c r="I80"/>
  <c r="J79"/>
  <c r="J77"/>
  <c r="E101"/>
  <c r="H69"/>
  <c r="G28"/>
  <c r="E29"/>
  <c r="H55"/>
  <c r="E140"/>
  <c r="F18"/>
  <c r="G25"/>
  <c r="E25"/>
  <c r="E26"/>
  <c r="J38"/>
  <c r="E40"/>
  <c r="F41"/>
  <c r="H45"/>
  <c r="F48"/>
  <c r="H50"/>
  <c r="E66"/>
  <c r="H82"/>
  <c r="H80"/>
  <c r="F90"/>
  <c r="G96"/>
  <c r="I97"/>
  <c r="I96"/>
  <c r="H111"/>
  <c r="H113"/>
  <c r="F123"/>
  <c r="G22"/>
  <c r="I38"/>
  <c r="G42"/>
  <c r="G41"/>
  <c r="G45"/>
  <c r="I46"/>
  <c r="I51"/>
  <c r="E54"/>
  <c r="E95"/>
  <c r="F120"/>
  <c r="F82"/>
  <c r="F80"/>
  <c r="G38"/>
  <c r="E52"/>
  <c r="I53"/>
  <c r="E53"/>
  <c r="I94"/>
  <c r="E72"/>
  <c r="J130"/>
  <c r="J15"/>
  <c r="J20"/>
  <c r="E125"/>
  <c r="E115"/>
  <c r="E120"/>
  <c r="I13"/>
  <c r="I22"/>
  <c r="I111"/>
  <c r="E94"/>
  <c r="J24"/>
  <c r="J22"/>
  <c r="J112"/>
  <c r="J110"/>
  <c r="E110"/>
  <c r="J118"/>
  <c r="E124"/>
  <c r="J75"/>
  <c r="E75"/>
  <c r="E73"/>
  <c r="G143"/>
  <c r="E109"/>
  <c r="E38"/>
  <c r="G108"/>
  <c r="H108"/>
  <c r="E77"/>
  <c r="E64"/>
  <c r="H68"/>
  <c r="H67"/>
  <c r="H18"/>
  <c r="E123"/>
  <c r="E114"/>
  <c r="E90"/>
  <c r="E79"/>
  <c r="H129"/>
  <c r="G55"/>
  <c r="E19"/>
  <c r="E96"/>
  <c r="G68"/>
  <c r="G67"/>
  <c r="F108"/>
  <c r="F131"/>
  <c r="E113"/>
  <c r="G129"/>
  <c r="F104"/>
  <c r="F103"/>
  <c r="E105"/>
  <c r="F118"/>
  <c r="E118"/>
  <c r="I45"/>
  <c r="I48"/>
  <c r="I47"/>
  <c r="J46"/>
  <c r="E46"/>
  <c r="H143"/>
  <c r="J144"/>
  <c r="J30"/>
  <c r="F47"/>
  <c r="J82"/>
  <c r="J80"/>
  <c r="E80"/>
  <c r="I50"/>
  <c r="J51"/>
  <c r="I57"/>
  <c r="I108"/>
  <c r="I130"/>
  <c r="E15"/>
  <c r="H104"/>
  <c r="F130"/>
  <c r="I104"/>
  <c r="I103"/>
  <c r="E24"/>
  <c r="E97"/>
  <c r="E41"/>
  <c r="F69"/>
  <c r="E42"/>
  <c r="G149"/>
  <c r="J13"/>
  <c r="E13"/>
  <c r="J111"/>
  <c r="E111"/>
  <c r="E112"/>
  <c r="E22"/>
  <c r="J74"/>
  <c r="E74"/>
  <c r="J104"/>
  <c r="J103"/>
  <c r="E82"/>
  <c r="H148"/>
  <c r="G148"/>
  <c r="G146"/>
  <c r="E68"/>
  <c r="F67"/>
  <c r="F129"/>
  <c r="F144"/>
  <c r="E130"/>
  <c r="H103"/>
  <c r="H149"/>
  <c r="I129"/>
  <c r="I144"/>
  <c r="I69"/>
  <c r="I67"/>
  <c r="I55"/>
  <c r="J28"/>
  <c r="E28"/>
  <c r="E30"/>
  <c r="F145"/>
  <c r="J18"/>
  <c r="E18"/>
  <c r="E20"/>
  <c r="J50"/>
  <c r="E50"/>
  <c r="J57"/>
  <c r="E57"/>
  <c r="E51"/>
  <c r="J131"/>
  <c r="J108"/>
  <c r="E108"/>
  <c r="J148"/>
  <c r="J48"/>
  <c r="J47"/>
  <c r="E47"/>
  <c r="J45"/>
  <c r="E45"/>
  <c r="E103"/>
  <c r="E104"/>
  <c r="I149"/>
  <c r="H146"/>
  <c r="F149"/>
  <c r="J145"/>
  <c r="J129"/>
  <c r="E129"/>
  <c r="F143"/>
  <c r="F148"/>
  <c r="E144"/>
  <c r="I143"/>
  <c r="I148"/>
  <c r="J55"/>
  <c r="J69"/>
  <c r="J67"/>
  <c r="E67"/>
  <c r="E131"/>
  <c r="E48"/>
  <c r="E55"/>
  <c r="I146"/>
  <c r="E148"/>
  <c r="J149"/>
  <c r="J146"/>
  <c r="J143"/>
  <c r="E143"/>
  <c r="F146"/>
  <c r="E145"/>
  <c r="E69"/>
  <c r="E149"/>
  <c r="E146"/>
</calcChain>
</file>

<file path=xl/sharedStrings.xml><?xml version="1.0" encoding="utf-8"?>
<sst xmlns="http://schemas.openxmlformats.org/spreadsheetml/2006/main" count="247" uniqueCount="109">
  <si>
    <t>Перечень программных мероприятий</t>
  </si>
  <si>
    <t>№ п/п</t>
  </si>
  <si>
    <t>Наименование мероприятия программы</t>
  </si>
  <si>
    <t>Источники финансирования</t>
  </si>
  <si>
    <t>Финансовые затраты на реализацию (тыс. рублей)</t>
  </si>
  <si>
    <t xml:space="preserve">Всего </t>
  </si>
  <si>
    <t>2014 год</t>
  </si>
  <si>
    <t>2015 год</t>
  </si>
  <si>
    <t>2016 год</t>
  </si>
  <si>
    <t>2017 год</t>
  </si>
  <si>
    <t>2018 год</t>
  </si>
  <si>
    <t>Цель: Обеспечение доступности качественного образования,  соответствующего требованиям инновационного развития экономики, современным потребностям общества и каждого жителя Березовского района;</t>
  </si>
  <si>
    <t>Финансовое обеспечение получения гражданами дошкольного, общего образования в размере необходимом для реализации основных общеобразовательных программ дошкольного, начального общего, основного общего, среднего (полного) общего образования в части содержания работников  образовательных организаций.</t>
  </si>
  <si>
    <t>Комитет образования, муниципальные образовательные учреждения</t>
  </si>
  <si>
    <t>Бюджет автономного округа</t>
  </si>
  <si>
    <t>Бюджет Березовского района</t>
  </si>
  <si>
    <t>Проведение независимой государственной (итоговой) аттестации выпускников, в том числе в новой форме (9 класс) и в форме ЕГЭ</t>
  </si>
  <si>
    <t>Итого по задаче 1:</t>
  </si>
  <si>
    <t>Комитет образования, муниципальные образовательные организации</t>
  </si>
  <si>
    <t>Приобретение учебного, учебно-наглядного,  учебно-производственного оборудования, интерактивных устройств, мультимедийного оборудования и цифровых лабораторий общеобразовательными организациями.</t>
  </si>
  <si>
    <t>Комитет образования</t>
  </si>
  <si>
    <t>Итого по задаче 2:</t>
  </si>
  <si>
    <t>Проведение капитальных ремонтов зданий дошкольных образовательных организаций и общеобразовательных организаций.</t>
  </si>
  <si>
    <t>Управление капитального строительства и ремонта, муниципальные образовательные организации</t>
  </si>
  <si>
    <t>Строительство и реконструкция зданий дошкольных образовательных организаций и общеобразовательных организаций.</t>
  </si>
  <si>
    <t>Итого по задаче 3:</t>
  </si>
  <si>
    <t>Муниципальные образовательные организации</t>
  </si>
  <si>
    <t>Итого по задаче 4:</t>
  </si>
  <si>
    <t>Организация питания в дошкольных образовательных организациях,  общеобразовательных организациях и учебно-наглядных пособий, оборудования для детей-инвалидов дошкольных образовательных организаций</t>
  </si>
  <si>
    <t>Итого по задаче 5:</t>
  </si>
  <si>
    <t>Награждение выпускников 4,9,11 классов Премией главы администрации Березовского района</t>
  </si>
  <si>
    <t>Проведение конкурсных мероприятий для воспитанников и учащихся дошкольных образовательных организаций и общеобразовательных организаций, способствующих выявлению и поддержке способных и талантливых детей.</t>
  </si>
  <si>
    <t>Итого по задаче 6:</t>
  </si>
  <si>
    <t>Итого по I подпрограмме:</t>
  </si>
  <si>
    <t>Финансовое обеспечение получения гражданами дополнительного образования в размере необходимом для реализации основных образовательных программ дополнительного образования в части содержания работников  образовательных организаций.</t>
  </si>
  <si>
    <t>Проведение капитальных ремонтов зданий  образовательных организаций дополнительного образования.</t>
  </si>
  <si>
    <t>Проведение конкурсных мероприятий для учащихся образовательных организаций дополнительного образования, способствующих выявлению и поддержке способных и талантливых детей.</t>
  </si>
  <si>
    <t>Итого по II подпрограмме:</t>
  </si>
  <si>
    <t>Финансовое обеспечение деятельности аппарата Комитета образования и подведомственных ему учреждений, в том числе:</t>
  </si>
  <si>
    <t>- аппарат Комитета образования</t>
  </si>
  <si>
    <t>- централизованная бухгалтерия</t>
  </si>
  <si>
    <t>Итого по задаче 7:</t>
  </si>
  <si>
    <t>Централизованная бухгалтерия учреждений сферы образования</t>
  </si>
  <si>
    <t xml:space="preserve">Организация и осуществление инновационной и экспериментальной деятельности (сопровождение деятельности районных инновационных площадок) </t>
  </si>
  <si>
    <t>Итого по программе:</t>
  </si>
  <si>
    <t>Федеральный бюджет</t>
  </si>
  <si>
    <t>Итого по III  подпрограмме:</t>
  </si>
  <si>
    <t>Итого по задаче 8:</t>
  </si>
  <si>
    <t>Компенсация части родительской платы за присмотр и уход за детьми в образовательных организациях</t>
  </si>
  <si>
    <t xml:space="preserve"> - центр технического и информационного обеспечения</t>
  </si>
  <si>
    <t>Подпрограмма 1  «Общее образование»</t>
  </si>
  <si>
    <t>Задача 1. Обеспечение  доступности  дошкольного и общего образования</t>
  </si>
  <si>
    <t>Задача 2. Оснащение материально-технической базы образовательных организаций дошкольного и общего образования в соответствии с современными требованиями</t>
  </si>
  <si>
    <t>Задача 3. Обеспечение комплексной безопасности, комфортных условий образовательного процесса и развитие инфраструктуры дошкольного и общего образования в  Березовском районе</t>
  </si>
  <si>
    <t>Задача 4. Обеспечение условий для развития профессиональной компетентности педагогов и руководителей образовательных организаций дошкольного и общего образования</t>
  </si>
  <si>
    <t>Задача 6. Развитие форм и методов выявления и поддержки талантливых и способных детей в образовательных организациях дошкольного и  общего образования</t>
  </si>
  <si>
    <t>Подпрограмма 2 «Дополнительное образование детей»</t>
  </si>
  <si>
    <t>Задача 7. Обеспечение  доступности  дополнительного образования</t>
  </si>
  <si>
    <t>Задача 8. Оснащение материально-технической базы образовательных организаций дополнительного образования  в соответствии с современными требованиями</t>
  </si>
  <si>
    <t xml:space="preserve">Задача 9. Обеспечение комплексной безопасности, комфортных условий образовательного процесса в образовательных организациях дополнительного образования </t>
  </si>
  <si>
    <t>Задача 10. Обеспечение условий для развития профессиональной компетентности педагогов и руководителей образовательных организаций дополнительного образования</t>
  </si>
  <si>
    <t>Итого по задаче 10:</t>
  </si>
  <si>
    <t>Итого по задаче 9:</t>
  </si>
  <si>
    <t>Задача 11. Развитие форм и методов выявления и поддержки талантливых и способных детей в образовательных организациях дополнительного образования</t>
  </si>
  <si>
    <t>Подпрограмма 3 «Организация деятельности в области образования»</t>
  </si>
  <si>
    <t>Задача 12. Обеспечение деятельности Комитета образования и подведомственных ему учреждений, реализующих полномочия в сфере образования</t>
  </si>
  <si>
    <t>Итого по задаче 12:</t>
  </si>
  <si>
    <t>Итого по задаче 13:</t>
  </si>
  <si>
    <t>Задача 5. Обеспечение условий для сохранения, укрепления и развития здоровья воспитанников и обучающихся в образовательных организациях дошкольного и общего образования</t>
  </si>
  <si>
    <t>Итого по задаче11:</t>
  </si>
  <si>
    <t xml:space="preserve"> Задача 13. Обеспечение информационного и организационно-методического сопровождения деятельности муниципальных образовательных организаций в части организации образовательного процесса</t>
  </si>
  <si>
    <t>1.1</t>
  </si>
  <si>
    <t>1.2</t>
  </si>
  <si>
    <t>2.1</t>
  </si>
  <si>
    <t>2.2</t>
  </si>
  <si>
    <t>3.1</t>
  </si>
  <si>
    <t>3.2</t>
  </si>
  <si>
    <t>3.3</t>
  </si>
  <si>
    <t>4.1</t>
  </si>
  <si>
    <t>5.1</t>
  </si>
  <si>
    <t>5.2</t>
  </si>
  <si>
    <t>6.1</t>
  </si>
  <si>
    <t>6.2</t>
  </si>
  <si>
    <t>7.1</t>
  </si>
  <si>
    <t>8.1</t>
  </si>
  <si>
    <t>9.1</t>
  </si>
  <si>
    <t>9.2</t>
  </si>
  <si>
    <t>10.1</t>
  </si>
  <si>
    <t>11.1</t>
  </si>
  <si>
    <t>12.1</t>
  </si>
  <si>
    <t>12.2</t>
  </si>
  <si>
    <t>13.1</t>
  </si>
  <si>
    <t>13.2</t>
  </si>
  <si>
    <t>13.3</t>
  </si>
  <si>
    <t>Финансовое обеспечение получения гражданами дошкольного, начального общего, основного общего, среднего (полного) общего образования в размере необходимом для реализации основных общеобразовательных программ дошкольного, начального общего, основного общего, среднего (полного) общего образования в части расходов на формирование условий обучения.</t>
  </si>
  <si>
    <t>Укрепление безопасности дошкольных образовательных организаций и общеобразовательных организаций (противопожарной, антитеррористической, санитарно-эпидемиологической безопасности, энергосбережение, охрана труда и т.д.)</t>
  </si>
  <si>
    <t>Повышение квалификации педагогических работников и прочих специалистов   дошкольных образовательных организаций и общеобразовательных организаций  по различным направлениям деятельности.</t>
  </si>
  <si>
    <t>Проведение конкурсных мероприятий, направленных на формирование здорового образа жизни  в дошкольных образовательных организациях и общеобразовательных организациях (Президентские состязания, Губернаторские состязания, Безопасное колесо, военно-полевые сборы и прочие конкурсы)</t>
  </si>
  <si>
    <t>Финансовое обеспечение получения гражданами дополнительного образования в размере необходимом для реализации основных образовательных программ дополнительного образования в части расходов на формирование условий обучения</t>
  </si>
  <si>
    <t>Укрепление безопасности образовательных организаций дополнительного образования (противопожарной, антитеррористической, санитарно-эпидемиологической безопасности, энергосбережение, охрана труда и т.д.)</t>
  </si>
  <si>
    <t>Повышение квалификации педагогических работников и прочего персонала   образовательных организаций дополнительного образования  по различным направлениям деятельности.</t>
  </si>
  <si>
    <t>Материально-техническое обеспечение, транспортное обеспечение деятельности аппарата Комитета образования и подведомственных ему учреждений, в том числе:</t>
  </si>
  <si>
    <t>Организация и проведение районных мероприятий для руководителей, педагогов и иных  участников образовательного процесса (августовская конференция, Педагог года, конкурс лучших учителей  на Премию главы администрации района, районное родительское собрание, заседание муниципального совета по образованию и прочие мероприятия)</t>
  </si>
  <si>
    <t>Ответственный исполнитель, соисполнители</t>
  </si>
  <si>
    <t>Комитет образования,  Централизованная бухгалтерия учреждений сферы образования, Центр технического и информационного обеспечения</t>
  </si>
  <si>
    <t>Комитет образования,  Централизованная бухгалтерия учреждений сферы образования</t>
  </si>
  <si>
    <t>Приложение 1</t>
  </si>
  <si>
    <t>к постановлению администрации</t>
  </si>
  <si>
    <t xml:space="preserve">         Березовского района от 12.08.2014 № 1244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</si>
</sst>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7" fillId="0" borderId="0" xfId="0" applyFont="1"/>
    <xf numFmtId="164" fontId="0" fillId="0" borderId="0" xfId="0" applyNumberFormat="1"/>
    <xf numFmtId="164" fontId="1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vertical="top" wrapText="1"/>
    </xf>
    <xf numFmtId="164" fontId="1" fillId="0" borderId="0" xfId="0" applyNumberFormat="1" applyFont="1" applyAlignment="1"/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9"/>
  <sheetViews>
    <sheetView tabSelected="1" topLeftCell="C1" workbookViewId="0">
      <selection activeCell="G9" sqref="G9"/>
    </sheetView>
  </sheetViews>
  <sheetFormatPr defaultRowHeight="15"/>
  <cols>
    <col min="2" max="2" width="50.42578125" customWidth="1"/>
    <col min="3" max="3" width="32.42578125" style="2" customWidth="1"/>
    <col min="4" max="4" width="24.28515625" style="2" customWidth="1"/>
    <col min="5" max="5" width="12.7109375" customWidth="1"/>
    <col min="6" max="6" width="12.42578125" style="24" customWidth="1"/>
    <col min="7" max="7" width="12.140625" style="8" customWidth="1"/>
    <col min="8" max="8" width="11.7109375" style="8" customWidth="1"/>
    <col min="9" max="10" width="10.140625" style="8" bestFit="1" customWidth="1"/>
  </cols>
  <sheetData>
    <row r="1" spans="1:10" ht="18.75">
      <c r="J1" s="9" t="s">
        <v>106</v>
      </c>
    </row>
    <row r="2" spans="1:10" ht="15.75" customHeight="1">
      <c r="G2" s="72" t="s">
        <v>107</v>
      </c>
      <c r="H2" s="72"/>
      <c r="I2" s="72"/>
      <c r="J2" s="72"/>
    </row>
    <row r="3" spans="1:10" ht="18.75" customHeight="1">
      <c r="F3" s="33" t="s">
        <v>108</v>
      </c>
      <c r="G3" s="33"/>
      <c r="H3" s="33"/>
      <c r="I3" s="33"/>
      <c r="J3" s="33"/>
    </row>
    <row r="4" spans="1:10" ht="18.75">
      <c r="J4" s="9"/>
    </row>
    <row r="5" spans="1:10" ht="18.75">
      <c r="J5" s="9"/>
    </row>
    <row r="6" spans="1:10" ht="18.75">
      <c r="C6" s="3" t="s">
        <v>0</v>
      </c>
    </row>
    <row r="7" spans="1:10" ht="16.5" customHeight="1">
      <c r="A7" s="37" t="s">
        <v>1</v>
      </c>
      <c r="B7" s="37" t="s">
        <v>2</v>
      </c>
      <c r="C7" s="37" t="s">
        <v>103</v>
      </c>
      <c r="D7" s="37" t="s">
        <v>3</v>
      </c>
      <c r="E7" s="37" t="s">
        <v>4</v>
      </c>
      <c r="F7" s="37"/>
      <c r="G7" s="37"/>
      <c r="H7" s="37"/>
      <c r="I7" s="37"/>
      <c r="J7" s="37"/>
    </row>
    <row r="8" spans="1:10" ht="15.75">
      <c r="A8" s="37"/>
      <c r="B8" s="37"/>
      <c r="C8" s="37"/>
      <c r="D8" s="37"/>
      <c r="E8" s="4" t="s">
        <v>5</v>
      </c>
      <c r="F8" s="25" t="s">
        <v>6</v>
      </c>
      <c r="G8" s="10" t="s">
        <v>7</v>
      </c>
      <c r="H8" s="10" t="s">
        <v>8</v>
      </c>
      <c r="I8" s="10" t="s">
        <v>9</v>
      </c>
      <c r="J8" s="10" t="s">
        <v>10</v>
      </c>
    </row>
    <row r="9" spans="1:10" s="1" customFormat="1" ht="15.7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6">
        <v>6</v>
      </c>
      <c r="G9" s="13">
        <v>7</v>
      </c>
      <c r="H9" s="13">
        <v>8</v>
      </c>
      <c r="I9" s="13">
        <v>9</v>
      </c>
      <c r="J9" s="13">
        <v>10</v>
      </c>
    </row>
    <row r="10" spans="1:10" ht="31.5" customHeight="1">
      <c r="A10" s="47" t="s">
        <v>11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0" ht="16.5" customHeight="1">
      <c r="A11" s="47" t="s">
        <v>50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0" s="7" customFormat="1" ht="16.5" customHeight="1">
      <c r="A12" s="34" t="s">
        <v>51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36" customHeight="1">
      <c r="A13" s="38" t="s">
        <v>71</v>
      </c>
      <c r="B13" s="36" t="s">
        <v>12</v>
      </c>
      <c r="C13" s="37" t="s">
        <v>13</v>
      </c>
      <c r="D13" s="22" t="s">
        <v>5</v>
      </c>
      <c r="E13" s="5">
        <f>SUM(F13:J13)</f>
        <v>3180827</v>
      </c>
      <c r="F13" s="27">
        <f>SUM(F14:F15)</f>
        <v>940755.7</v>
      </c>
      <c r="G13" s="11">
        <f>SUM(G14:G15)</f>
        <v>983807.60000000009</v>
      </c>
      <c r="H13" s="11">
        <f>SUM(H14:H15)</f>
        <v>1018660.7000000001</v>
      </c>
      <c r="I13" s="11">
        <f>SUM(I14:I15)</f>
        <v>118801.5</v>
      </c>
      <c r="J13" s="11">
        <f>SUM(J14:J15)</f>
        <v>118801.5</v>
      </c>
    </row>
    <row r="14" spans="1:10" ht="31.5">
      <c r="A14" s="39"/>
      <c r="B14" s="36"/>
      <c r="C14" s="37"/>
      <c r="D14" s="22" t="s">
        <v>14</v>
      </c>
      <c r="E14" s="5">
        <f t="shared" ref="E14:E20" si="0">SUM(F14:J14)</f>
        <v>2539188.9000000004</v>
      </c>
      <c r="F14" s="27">
        <f>457035.3+137101.6+143413+43026</f>
        <v>780575.9</v>
      </c>
      <c r="G14" s="11">
        <f>151356+45412+502515.4+150754.9+83.5+8632</f>
        <v>858753.8</v>
      </c>
      <c r="H14" s="11">
        <f>158924+47682+526443.6+157933.2+8789+87.4</f>
        <v>899859.20000000007</v>
      </c>
      <c r="I14" s="11">
        <v>0</v>
      </c>
      <c r="J14" s="11">
        <v>0</v>
      </c>
    </row>
    <row r="15" spans="1:10" ht="47.25" customHeight="1">
      <c r="A15" s="40"/>
      <c r="B15" s="36"/>
      <c r="C15" s="37"/>
      <c r="D15" s="22" t="s">
        <v>15</v>
      </c>
      <c r="E15" s="5">
        <f t="shared" si="0"/>
        <v>641638.1</v>
      </c>
      <c r="F15" s="27">
        <f>109778.7+17271.7+33129.4</f>
        <v>160179.79999999999</v>
      </c>
      <c r="G15" s="11">
        <f>114934.5+10119.3</f>
        <v>125053.8</v>
      </c>
      <c r="H15" s="11">
        <f>109188+9613.5</f>
        <v>118801.5</v>
      </c>
      <c r="I15" s="11">
        <f>H15</f>
        <v>118801.5</v>
      </c>
      <c r="J15" s="11">
        <f>I15</f>
        <v>118801.5</v>
      </c>
    </row>
    <row r="16" spans="1:10" ht="15.75">
      <c r="A16" s="38" t="s">
        <v>72</v>
      </c>
      <c r="B16" s="36" t="s">
        <v>16</v>
      </c>
      <c r="C16" s="37" t="s">
        <v>13</v>
      </c>
      <c r="D16" s="22" t="s">
        <v>5</v>
      </c>
      <c r="E16" s="12">
        <f t="shared" si="0"/>
        <v>300</v>
      </c>
      <c r="F16" s="27">
        <f>F17</f>
        <v>300</v>
      </c>
      <c r="G16" s="11">
        <f>G17</f>
        <v>0</v>
      </c>
      <c r="H16" s="11">
        <f>H17</f>
        <v>0</v>
      </c>
      <c r="I16" s="11">
        <f>I17</f>
        <v>0</v>
      </c>
      <c r="J16" s="11">
        <f>J17</f>
        <v>0</v>
      </c>
    </row>
    <row r="17" spans="1:10" ht="31.5">
      <c r="A17" s="40"/>
      <c r="B17" s="36"/>
      <c r="C17" s="37"/>
      <c r="D17" s="22" t="s">
        <v>14</v>
      </c>
      <c r="E17" s="12">
        <f t="shared" si="0"/>
        <v>300</v>
      </c>
      <c r="F17" s="27">
        <v>300</v>
      </c>
      <c r="G17" s="11">
        <v>0</v>
      </c>
      <c r="H17" s="11">
        <v>0</v>
      </c>
      <c r="I17" s="11">
        <v>0</v>
      </c>
      <c r="J17" s="11">
        <v>0</v>
      </c>
    </row>
    <row r="18" spans="1:10" ht="16.5" customHeight="1">
      <c r="A18" s="71" t="s">
        <v>17</v>
      </c>
      <c r="B18" s="71"/>
      <c r="C18" s="71"/>
      <c r="D18" s="22" t="s">
        <v>5</v>
      </c>
      <c r="E18" s="12">
        <f>SUM(F18:J18)</f>
        <v>3181127</v>
      </c>
      <c r="F18" s="27">
        <f>F19+F20</f>
        <v>941055.7</v>
      </c>
      <c r="G18" s="11">
        <f>G19+G20</f>
        <v>983807.60000000009</v>
      </c>
      <c r="H18" s="11">
        <f>H19+H20</f>
        <v>1018660.7000000001</v>
      </c>
      <c r="I18" s="11">
        <f>I19+I20</f>
        <v>118801.5</v>
      </c>
      <c r="J18" s="11">
        <f>J19+J20</f>
        <v>118801.5</v>
      </c>
    </row>
    <row r="19" spans="1:10" ht="16.5" customHeight="1">
      <c r="A19" s="71"/>
      <c r="B19" s="71"/>
      <c r="C19" s="71"/>
      <c r="D19" s="22" t="s">
        <v>14</v>
      </c>
      <c r="E19" s="5">
        <f t="shared" si="0"/>
        <v>2539488.9000000004</v>
      </c>
      <c r="F19" s="27">
        <f>F14+F17</f>
        <v>780875.9</v>
      </c>
      <c r="G19" s="11">
        <f>G14+G17</f>
        <v>858753.8</v>
      </c>
      <c r="H19" s="11">
        <f>H14+H17</f>
        <v>899859.20000000007</v>
      </c>
      <c r="I19" s="11">
        <f>I14+I17</f>
        <v>0</v>
      </c>
      <c r="J19" s="11">
        <f>J14+J17</f>
        <v>0</v>
      </c>
    </row>
    <row r="20" spans="1:10" ht="33" customHeight="1">
      <c r="A20" s="71"/>
      <c r="B20" s="71"/>
      <c r="C20" s="71"/>
      <c r="D20" s="22" t="s">
        <v>15</v>
      </c>
      <c r="E20" s="5">
        <f t="shared" si="0"/>
        <v>641638.1</v>
      </c>
      <c r="F20" s="27">
        <f>F15</f>
        <v>160179.79999999999</v>
      </c>
      <c r="G20" s="11">
        <f>G15</f>
        <v>125053.8</v>
      </c>
      <c r="H20" s="11">
        <f>H15</f>
        <v>118801.5</v>
      </c>
      <c r="I20" s="11">
        <f>I15</f>
        <v>118801.5</v>
      </c>
      <c r="J20" s="11">
        <f>J15</f>
        <v>118801.5</v>
      </c>
    </row>
    <row r="21" spans="1:10" s="6" customFormat="1" ht="15.75" customHeight="1">
      <c r="A21" s="34" t="s">
        <v>52</v>
      </c>
      <c r="B21" s="34"/>
      <c r="C21" s="34"/>
      <c r="D21" s="34"/>
      <c r="E21" s="34"/>
      <c r="F21" s="34"/>
      <c r="G21" s="34"/>
      <c r="H21" s="34"/>
      <c r="I21" s="34"/>
      <c r="J21" s="34"/>
    </row>
    <row r="22" spans="1:10" ht="46.5" customHeight="1">
      <c r="A22" s="38" t="s">
        <v>73</v>
      </c>
      <c r="B22" s="37" t="s">
        <v>94</v>
      </c>
      <c r="C22" s="37" t="s">
        <v>18</v>
      </c>
      <c r="D22" s="22" t="s">
        <v>5</v>
      </c>
      <c r="E22" s="5">
        <f>SUM(F22:J22)</f>
        <v>151145.40000000002</v>
      </c>
      <c r="F22" s="27">
        <f>F23+F24</f>
        <v>56766.800000000017</v>
      </c>
      <c r="G22" s="11">
        <f>G23+G24</f>
        <v>27154.500000000004</v>
      </c>
      <c r="H22" s="11">
        <f>H23+H24</f>
        <v>23702.7</v>
      </c>
      <c r="I22" s="11">
        <f>I23+I24</f>
        <v>21760.7</v>
      </c>
      <c r="J22" s="11">
        <f>J23+J24</f>
        <v>21760.7</v>
      </c>
    </row>
    <row r="23" spans="1:10" ht="33.75" customHeight="1">
      <c r="A23" s="39"/>
      <c r="B23" s="37"/>
      <c r="C23" s="37"/>
      <c r="D23" s="22" t="s">
        <v>14</v>
      </c>
      <c r="E23" s="32">
        <f t="shared" ref="E23:E69" si="1">SUM(F23:J23)</f>
        <v>5826</v>
      </c>
      <c r="F23" s="27">
        <v>1942</v>
      </c>
      <c r="G23" s="11">
        <v>1942</v>
      </c>
      <c r="H23" s="11">
        <v>1942</v>
      </c>
      <c r="I23" s="11">
        <v>0</v>
      </c>
      <c r="J23" s="11">
        <v>0</v>
      </c>
    </row>
    <row r="24" spans="1:10" ht="47.25" customHeight="1">
      <c r="A24" s="40"/>
      <c r="B24" s="37"/>
      <c r="C24" s="37"/>
      <c r="D24" s="22" t="s">
        <v>15</v>
      </c>
      <c r="E24" s="5">
        <f t="shared" si="1"/>
        <v>145319.40000000002</v>
      </c>
      <c r="F24" s="27">
        <f>1870.8+403.6+33858.8+507.3+2293.3+6607.8+2478.2+476.4+93.3+1185.9+4410.3+60+579+0.1</f>
        <v>54824.800000000017</v>
      </c>
      <c r="G24" s="11">
        <f>11521.6+293.7+9784.8+250.5+212.9+71.9+335.7+2741.4</f>
        <v>25212.500000000004</v>
      </c>
      <c r="H24" s="11">
        <f>9153.1+279.1+8896.7+238.1+202.4+68.2+318.8+2604.3</f>
        <v>21760.7</v>
      </c>
      <c r="I24" s="11">
        <f>H24</f>
        <v>21760.7</v>
      </c>
      <c r="J24" s="11">
        <f>I24</f>
        <v>21760.7</v>
      </c>
    </row>
    <row r="25" spans="1:10" ht="15.75">
      <c r="A25" s="38" t="s">
        <v>74</v>
      </c>
      <c r="B25" s="37" t="s">
        <v>19</v>
      </c>
      <c r="C25" s="37" t="s">
        <v>20</v>
      </c>
      <c r="D25" s="22" t="s">
        <v>5</v>
      </c>
      <c r="E25" s="5">
        <f t="shared" si="1"/>
        <v>168037.5</v>
      </c>
      <c r="F25" s="27">
        <f>F26+F27</f>
        <v>50939.200000000004</v>
      </c>
      <c r="G25" s="11">
        <f>G26+G27</f>
        <v>57176.3</v>
      </c>
      <c r="H25" s="11">
        <f>H26+H27</f>
        <v>59922</v>
      </c>
      <c r="I25" s="11">
        <f>I26+I27</f>
        <v>0</v>
      </c>
      <c r="J25" s="11">
        <f>J26+J27</f>
        <v>0</v>
      </c>
    </row>
    <row r="26" spans="1:10" ht="31.5">
      <c r="A26" s="39"/>
      <c r="B26" s="37"/>
      <c r="C26" s="37"/>
      <c r="D26" s="22" t="s">
        <v>14</v>
      </c>
      <c r="E26" s="5">
        <f t="shared" si="1"/>
        <v>168037.5</v>
      </c>
      <c r="F26" s="27">
        <f>1050.2+15747.2+23247.1+2798+6526+1216.8+353.8+0.1</f>
        <v>50939.200000000004</v>
      </c>
      <c r="G26" s="11">
        <f>18935.3+4732.6+23670.4+2953+6885</f>
        <v>57176.3</v>
      </c>
      <c r="H26" s="11">
        <f>19836.8+4958+24797.2+3100+7230</f>
        <v>59922</v>
      </c>
      <c r="I26" s="11">
        <v>0</v>
      </c>
      <c r="J26" s="11">
        <v>0</v>
      </c>
    </row>
    <row r="27" spans="1:10" ht="47.25" customHeight="1">
      <c r="A27" s="40"/>
      <c r="B27" s="37"/>
      <c r="C27" s="37"/>
      <c r="D27" s="22" t="s">
        <v>15</v>
      </c>
      <c r="E27" s="12">
        <v>0</v>
      </c>
      <c r="F27" s="27">
        <v>0</v>
      </c>
      <c r="G27" s="11">
        <v>0</v>
      </c>
      <c r="H27" s="11">
        <v>0</v>
      </c>
      <c r="I27" s="11">
        <v>0</v>
      </c>
      <c r="J27" s="11">
        <v>0</v>
      </c>
    </row>
    <row r="28" spans="1:10" ht="16.5" customHeight="1">
      <c r="A28" s="58" t="s">
        <v>21</v>
      </c>
      <c r="B28" s="58"/>
      <c r="C28" s="58"/>
      <c r="D28" s="22" t="s">
        <v>5</v>
      </c>
      <c r="E28" s="5">
        <f t="shared" si="1"/>
        <v>319182.90000000008</v>
      </c>
      <c r="F28" s="27">
        <f>SUM(F29:F30)</f>
        <v>107706.00000000003</v>
      </c>
      <c r="G28" s="11">
        <f>SUM(G29:G30)</f>
        <v>84330.8</v>
      </c>
      <c r="H28" s="11">
        <f>SUM(H29:H30)</f>
        <v>83624.7</v>
      </c>
      <c r="I28" s="11">
        <f>SUM(I29:I30)</f>
        <v>21760.7</v>
      </c>
      <c r="J28" s="11">
        <f>SUM(J29:J30)</f>
        <v>21760.7</v>
      </c>
    </row>
    <row r="29" spans="1:10" ht="31.5">
      <c r="A29" s="58"/>
      <c r="B29" s="58"/>
      <c r="C29" s="58"/>
      <c r="D29" s="22" t="s">
        <v>14</v>
      </c>
      <c r="E29" s="5">
        <f t="shared" si="1"/>
        <v>173863.5</v>
      </c>
      <c r="F29" s="27">
        <f>F23+F26</f>
        <v>52881.200000000004</v>
      </c>
      <c r="G29" s="11">
        <f t="shared" ref="G29:J30" si="2">G23+G26</f>
        <v>59118.3</v>
      </c>
      <c r="H29" s="11">
        <f t="shared" si="2"/>
        <v>61864</v>
      </c>
      <c r="I29" s="11">
        <f t="shared" si="2"/>
        <v>0</v>
      </c>
      <c r="J29" s="11">
        <f t="shared" si="2"/>
        <v>0</v>
      </c>
    </row>
    <row r="30" spans="1:10" ht="31.5">
      <c r="A30" s="58"/>
      <c r="B30" s="58"/>
      <c r="C30" s="58"/>
      <c r="D30" s="22" t="s">
        <v>15</v>
      </c>
      <c r="E30" s="5">
        <f t="shared" si="1"/>
        <v>145319.40000000002</v>
      </c>
      <c r="F30" s="27">
        <f>F24+F27</f>
        <v>54824.800000000017</v>
      </c>
      <c r="G30" s="11">
        <f>G24+G27</f>
        <v>25212.500000000004</v>
      </c>
      <c r="H30" s="11">
        <f t="shared" si="2"/>
        <v>21760.7</v>
      </c>
      <c r="I30" s="11">
        <f t="shared" si="2"/>
        <v>21760.7</v>
      </c>
      <c r="J30" s="11">
        <f t="shared" si="2"/>
        <v>21760.7</v>
      </c>
    </row>
    <row r="31" spans="1:10" s="6" customFormat="1" ht="31.5" customHeight="1">
      <c r="A31" s="34" t="s">
        <v>53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 ht="15.75">
      <c r="A32" s="35" t="s">
        <v>75</v>
      </c>
      <c r="B32" s="36" t="s">
        <v>95</v>
      </c>
      <c r="C32" s="37" t="s">
        <v>18</v>
      </c>
      <c r="D32" s="22" t="s">
        <v>5</v>
      </c>
      <c r="E32" s="5">
        <f t="shared" si="1"/>
        <v>8458.2999999999993</v>
      </c>
      <c r="F32" s="27">
        <f>F33+F34</f>
        <v>8458.2999999999993</v>
      </c>
      <c r="G32" s="11">
        <f>G33+G34</f>
        <v>0</v>
      </c>
      <c r="H32" s="11">
        <f>H33+H34</f>
        <v>0</v>
      </c>
      <c r="I32" s="11">
        <f>I33+I34</f>
        <v>0</v>
      </c>
      <c r="J32" s="11">
        <f>J33+J34</f>
        <v>0</v>
      </c>
    </row>
    <row r="33" spans="1:10" ht="31.5">
      <c r="A33" s="35"/>
      <c r="B33" s="36"/>
      <c r="C33" s="37"/>
      <c r="D33" s="22" t="s">
        <v>14</v>
      </c>
      <c r="E33" s="5">
        <f t="shared" si="1"/>
        <v>8458.2999999999993</v>
      </c>
      <c r="F33" s="27">
        <v>8458.2999999999993</v>
      </c>
      <c r="G33" s="11">
        <v>0</v>
      </c>
      <c r="H33" s="11">
        <v>0</v>
      </c>
      <c r="I33" s="11">
        <v>0</v>
      </c>
      <c r="J33" s="11">
        <v>0</v>
      </c>
    </row>
    <row r="34" spans="1:10" ht="51.75" customHeight="1">
      <c r="A34" s="35"/>
      <c r="B34" s="36"/>
      <c r="C34" s="37"/>
      <c r="D34" s="22" t="s">
        <v>15</v>
      </c>
      <c r="E34" s="12">
        <v>0</v>
      </c>
      <c r="F34" s="27">
        <v>0</v>
      </c>
      <c r="G34" s="11">
        <v>0</v>
      </c>
      <c r="H34" s="11">
        <v>0</v>
      </c>
      <c r="I34" s="11">
        <v>0</v>
      </c>
      <c r="J34" s="11">
        <v>0</v>
      </c>
    </row>
    <row r="35" spans="1:10" ht="15.75">
      <c r="A35" s="35" t="s">
        <v>76</v>
      </c>
      <c r="B35" s="37" t="s">
        <v>22</v>
      </c>
      <c r="C35" s="37" t="s">
        <v>23</v>
      </c>
      <c r="D35" s="22" t="s">
        <v>5</v>
      </c>
      <c r="E35" s="5">
        <f t="shared" si="1"/>
        <v>14866.8</v>
      </c>
      <c r="F35" s="27">
        <f>F36+F37</f>
        <v>14866.8</v>
      </c>
      <c r="G35" s="11">
        <f>G36+G37</f>
        <v>0</v>
      </c>
      <c r="H35" s="11">
        <f>H36+H37</f>
        <v>0</v>
      </c>
      <c r="I35" s="11">
        <f>I36+I37</f>
        <v>0</v>
      </c>
      <c r="J35" s="11">
        <f>J36+J37</f>
        <v>0</v>
      </c>
    </row>
    <row r="36" spans="1:10" ht="31.5">
      <c r="A36" s="35"/>
      <c r="B36" s="37"/>
      <c r="C36" s="37"/>
      <c r="D36" s="22" t="s">
        <v>14</v>
      </c>
      <c r="E36" s="19">
        <v>0</v>
      </c>
      <c r="F36" s="27">
        <v>0</v>
      </c>
      <c r="G36" s="11">
        <v>0</v>
      </c>
      <c r="H36" s="11">
        <v>0</v>
      </c>
      <c r="I36" s="11">
        <v>0</v>
      </c>
      <c r="J36" s="11">
        <v>0</v>
      </c>
    </row>
    <row r="37" spans="1:10" ht="47.25" customHeight="1">
      <c r="A37" s="35"/>
      <c r="B37" s="37"/>
      <c r="C37" s="37"/>
      <c r="D37" s="22" t="s">
        <v>15</v>
      </c>
      <c r="E37" s="5">
        <f t="shared" si="1"/>
        <v>14866.8</v>
      </c>
      <c r="F37" s="27">
        <v>14866.8</v>
      </c>
      <c r="G37" s="11">
        <v>0</v>
      </c>
      <c r="H37" s="11">
        <v>0</v>
      </c>
      <c r="I37" s="11">
        <v>0</v>
      </c>
      <c r="J37" s="11">
        <v>0</v>
      </c>
    </row>
    <row r="38" spans="1:10" ht="15.75">
      <c r="A38" s="35" t="s">
        <v>77</v>
      </c>
      <c r="B38" s="37" t="s">
        <v>24</v>
      </c>
      <c r="C38" s="37" t="s">
        <v>23</v>
      </c>
      <c r="D38" s="22" t="s">
        <v>5</v>
      </c>
      <c r="E38" s="5">
        <f t="shared" si="1"/>
        <v>1377483.0999999999</v>
      </c>
      <c r="F38" s="27">
        <f>F39+F40</f>
        <v>363368.10000000003</v>
      </c>
      <c r="G38" s="11">
        <f>G39+G40</f>
        <v>561710.4</v>
      </c>
      <c r="H38" s="11">
        <f>H39+H40</f>
        <v>408230.2</v>
      </c>
      <c r="I38" s="11">
        <f>I39+I40</f>
        <v>22087.200000000001</v>
      </c>
      <c r="J38" s="11">
        <f>J39+J40</f>
        <v>22087.200000000001</v>
      </c>
    </row>
    <row r="39" spans="1:10" ht="31.5">
      <c r="A39" s="35"/>
      <c r="B39" s="37"/>
      <c r="C39" s="37"/>
      <c r="D39" s="22" t="s">
        <v>14</v>
      </c>
      <c r="E39" s="5">
        <f t="shared" si="1"/>
        <v>1266350.2</v>
      </c>
      <c r="F39" s="27">
        <f>56000+3204+66062+12272+70000+13135.2+118859</f>
        <v>339532.2</v>
      </c>
      <c r="G39" s="11">
        <f>344456+196219</f>
        <v>540675</v>
      </c>
      <c r="H39" s="11">
        <f>205512+180631</f>
        <v>386143</v>
      </c>
      <c r="I39" s="11">
        <v>0</v>
      </c>
      <c r="J39" s="11">
        <v>0</v>
      </c>
    </row>
    <row r="40" spans="1:10" ht="31.5">
      <c r="A40" s="35"/>
      <c r="B40" s="37"/>
      <c r="C40" s="37"/>
      <c r="D40" s="22" t="s">
        <v>15</v>
      </c>
      <c r="E40" s="5">
        <f t="shared" si="1"/>
        <v>111132.9</v>
      </c>
      <c r="F40" s="27">
        <f>10207+9157.4+1111+356+3004.5</f>
        <v>23835.9</v>
      </c>
      <c r="G40" s="11">
        <v>21035.4</v>
      </c>
      <c r="H40" s="11">
        <v>22087.200000000001</v>
      </c>
      <c r="I40" s="11">
        <f>H40</f>
        <v>22087.200000000001</v>
      </c>
      <c r="J40" s="11">
        <f>I40</f>
        <v>22087.200000000001</v>
      </c>
    </row>
    <row r="41" spans="1:10" ht="16.5" customHeight="1">
      <c r="A41" s="58" t="s">
        <v>25</v>
      </c>
      <c r="B41" s="58"/>
      <c r="C41" s="58"/>
      <c r="D41" s="22" t="s">
        <v>5</v>
      </c>
      <c r="E41" s="5">
        <f t="shared" si="1"/>
        <v>1400808.2</v>
      </c>
      <c r="F41" s="27">
        <f>F42+F43</f>
        <v>386693.2</v>
      </c>
      <c r="G41" s="11">
        <f>G42+G43</f>
        <v>561710.4</v>
      </c>
      <c r="H41" s="11">
        <f>H42+H43</f>
        <v>408230.2</v>
      </c>
      <c r="I41" s="11">
        <f>I42+I43</f>
        <v>22087.200000000001</v>
      </c>
      <c r="J41" s="11">
        <f>J42+J43</f>
        <v>22087.200000000001</v>
      </c>
    </row>
    <row r="42" spans="1:10" ht="31.5">
      <c r="A42" s="58"/>
      <c r="B42" s="58"/>
      <c r="C42" s="58"/>
      <c r="D42" s="22" t="s">
        <v>14</v>
      </c>
      <c r="E42" s="19">
        <f>SUM(F42:J42)</f>
        <v>1274808.5</v>
      </c>
      <c r="F42" s="28">
        <f>F33+F36+F39</f>
        <v>347990.5</v>
      </c>
      <c r="G42" s="20">
        <f t="shared" ref="G42:J43" si="3">G33+G36+G39</f>
        <v>540675</v>
      </c>
      <c r="H42" s="20">
        <f t="shared" si="3"/>
        <v>386143</v>
      </c>
      <c r="I42" s="20">
        <f>I33+I36+I39</f>
        <v>0</v>
      </c>
      <c r="J42" s="20">
        <f t="shared" si="3"/>
        <v>0</v>
      </c>
    </row>
    <row r="43" spans="1:10" ht="31.5">
      <c r="A43" s="58"/>
      <c r="B43" s="58"/>
      <c r="C43" s="58"/>
      <c r="D43" s="22" t="s">
        <v>15</v>
      </c>
      <c r="E43" s="19">
        <f t="shared" si="1"/>
        <v>125999.7</v>
      </c>
      <c r="F43" s="28">
        <f>F34+F37+F40</f>
        <v>38702.699999999997</v>
      </c>
      <c r="G43" s="20">
        <f t="shared" si="3"/>
        <v>21035.4</v>
      </c>
      <c r="H43" s="20">
        <f t="shared" si="3"/>
        <v>22087.200000000001</v>
      </c>
      <c r="I43" s="20">
        <f t="shared" si="3"/>
        <v>22087.200000000001</v>
      </c>
      <c r="J43" s="20">
        <f t="shared" si="3"/>
        <v>22087.200000000001</v>
      </c>
    </row>
    <row r="44" spans="1:10" s="6" customFormat="1" ht="16.5" customHeight="1">
      <c r="A44" s="34" t="s">
        <v>54</v>
      </c>
      <c r="B44" s="34"/>
      <c r="C44" s="34"/>
      <c r="D44" s="34"/>
      <c r="E44" s="34"/>
      <c r="F44" s="34"/>
      <c r="G44" s="34"/>
      <c r="H44" s="34"/>
      <c r="I44" s="34"/>
      <c r="J44" s="34"/>
    </row>
    <row r="45" spans="1:10" ht="15.75">
      <c r="A45" s="35" t="s">
        <v>78</v>
      </c>
      <c r="B45" s="36" t="s">
        <v>96</v>
      </c>
      <c r="C45" s="37" t="s">
        <v>26</v>
      </c>
      <c r="D45" s="22" t="s">
        <v>5</v>
      </c>
      <c r="E45" s="5">
        <f t="shared" si="1"/>
        <v>1873.1</v>
      </c>
      <c r="F45" s="29">
        <f>F46</f>
        <v>213.5</v>
      </c>
      <c r="G45" s="12">
        <f>G46</f>
        <v>430.8</v>
      </c>
      <c r="H45" s="12">
        <f>H46</f>
        <v>409.6</v>
      </c>
      <c r="I45" s="12">
        <f>I46</f>
        <v>409.6</v>
      </c>
      <c r="J45" s="12">
        <f>J46</f>
        <v>409.6</v>
      </c>
    </row>
    <row r="46" spans="1:10" ht="64.5" customHeight="1">
      <c r="A46" s="35"/>
      <c r="B46" s="36"/>
      <c r="C46" s="37"/>
      <c r="D46" s="22" t="s">
        <v>15</v>
      </c>
      <c r="E46" s="5">
        <f t="shared" si="1"/>
        <v>1873.1</v>
      </c>
      <c r="F46" s="29">
        <v>213.5</v>
      </c>
      <c r="G46" s="12">
        <f>98.2+332.6</f>
        <v>430.8</v>
      </c>
      <c r="H46" s="12">
        <f>93.5+316.1</f>
        <v>409.6</v>
      </c>
      <c r="I46" s="12">
        <f>H46</f>
        <v>409.6</v>
      </c>
      <c r="J46" s="12">
        <f>I46</f>
        <v>409.6</v>
      </c>
    </row>
    <row r="47" spans="1:10" ht="16.5" customHeight="1">
      <c r="A47" s="58" t="s">
        <v>27</v>
      </c>
      <c r="B47" s="58"/>
      <c r="C47" s="58"/>
      <c r="D47" s="22" t="s">
        <v>5</v>
      </c>
      <c r="E47" s="5">
        <f t="shared" si="1"/>
        <v>1873.1</v>
      </c>
      <c r="F47" s="27">
        <f>F48</f>
        <v>213.5</v>
      </c>
      <c r="G47" s="11">
        <f>G48</f>
        <v>430.8</v>
      </c>
      <c r="H47" s="11">
        <f>H48</f>
        <v>409.6</v>
      </c>
      <c r="I47" s="11">
        <f>I48</f>
        <v>409.6</v>
      </c>
      <c r="J47" s="11">
        <f>J48</f>
        <v>409.6</v>
      </c>
    </row>
    <row r="48" spans="1:10" ht="47.25" customHeight="1">
      <c r="A48" s="58"/>
      <c r="B48" s="58"/>
      <c r="C48" s="58"/>
      <c r="D48" s="22" t="s">
        <v>15</v>
      </c>
      <c r="E48" s="5">
        <f>SUM(F48:J48)</f>
        <v>1873.1</v>
      </c>
      <c r="F48" s="27">
        <f>F46</f>
        <v>213.5</v>
      </c>
      <c r="G48" s="11">
        <f>G46</f>
        <v>430.8</v>
      </c>
      <c r="H48" s="11">
        <f>H46</f>
        <v>409.6</v>
      </c>
      <c r="I48" s="11">
        <f>I46</f>
        <v>409.6</v>
      </c>
      <c r="J48" s="11">
        <f>J46</f>
        <v>409.6</v>
      </c>
    </row>
    <row r="49" spans="1:10" ht="32.25" customHeight="1">
      <c r="A49" s="59" t="s">
        <v>68</v>
      </c>
      <c r="B49" s="60"/>
      <c r="C49" s="60"/>
      <c r="D49" s="60"/>
      <c r="E49" s="60"/>
      <c r="F49" s="60"/>
      <c r="G49" s="60"/>
      <c r="H49" s="60"/>
      <c r="I49" s="60"/>
      <c r="J49" s="61"/>
    </row>
    <row r="50" spans="1:10" ht="15.75">
      <c r="A50" s="35" t="s">
        <v>79</v>
      </c>
      <c r="B50" s="36" t="s">
        <v>28</v>
      </c>
      <c r="C50" s="37" t="s">
        <v>26</v>
      </c>
      <c r="D50" s="22" t="s">
        <v>5</v>
      </c>
      <c r="E50" s="5">
        <f t="shared" si="1"/>
        <v>221746.8</v>
      </c>
      <c r="F50" s="27">
        <f>F51+F52</f>
        <v>63459.7</v>
      </c>
      <c r="G50" s="11">
        <f>G51+G52</f>
        <v>62420.1</v>
      </c>
      <c r="H50" s="11">
        <f>H51+H52</f>
        <v>63907</v>
      </c>
      <c r="I50" s="11">
        <f>I51+I52</f>
        <v>15979.999999999998</v>
      </c>
      <c r="J50" s="11">
        <f>J51+J52</f>
        <v>15979.999999999998</v>
      </c>
    </row>
    <row r="51" spans="1:10" ht="31.5">
      <c r="A51" s="35"/>
      <c r="B51" s="36"/>
      <c r="C51" s="37"/>
      <c r="D51" s="22" t="s">
        <v>15</v>
      </c>
      <c r="E51" s="5">
        <f t="shared" si="1"/>
        <v>86589.8</v>
      </c>
      <c r="F51" s="27">
        <f>20276.8+1551.9</f>
        <v>21828.7</v>
      </c>
      <c r="G51" s="11">
        <f>15212.6+1195+413.5</f>
        <v>16821.099999999999</v>
      </c>
      <c r="H51" s="11">
        <f>14451.9+1135.3+392.8</f>
        <v>15979.999999999998</v>
      </c>
      <c r="I51" s="11">
        <f>H51</f>
        <v>15979.999999999998</v>
      </c>
      <c r="J51" s="11">
        <f>I51</f>
        <v>15979.999999999998</v>
      </c>
    </row>
    <row r="52" spans="1:10" ht="48" customHeight="1">
      <c r="A52" s="35"/>
      <c r="B52" s="36"/>
      <c r="C52" s="37"/>
      <c r="D52" s="22" t="s">
        <v>14</v>
      </c>
      <c r="E52" s="5">
        <f t="shared" si="1"/>
        <v>135157</v>
      </c>
      <c r="F52" s="27">
        <f>40272+1359</f>
        <v>41631</v>
      </c>
      <c r="G52" s="11">
        <f>44173+1426</f>
        <v>45599</v>
      </c>
      <c r="H52" s="11">
        <f>46279+1648</f>
        <v>47927</v>
      </c>
      <c r="I52" s="11">
        <v>0</v>
      </c>
      <c r="J52" s="11">
        <v>0</v>
      </c>
    </row>
    <row r="53" spans="1:10" ht="27.75" customHeight="1">
      <c r="A53" s="35" t="s">
        <v>80</v>
      </c>
      <c r="B53" s="36" t="s">
        <v>97</v>
      </c>
      <c r="C53" s="37" t="s">
        <v>18</v>
      </c>
      <c r="D53" s="22" t="s">
        <v>5</v>
      </c>
      <c r="E53" s="5">
        <f t="shared" si="1"/>
        <v>1043.0999999999999</v>
      </c>
      <c r="F53" s="27">
        <f>F54</f>
        <v>650</v>
      </c>
      <c r="G53" s="11">
        <f>G54</f>
        <v>102.1</v>
      </c>
      <c r="H53" s="11">
        <f>H54</f>
        <v>97</v>
      </c>
      <c r="I53" s="11">
        <f>I54</f>
        <v>97</v>
      </c>
      <c r="J53" s="11">
        <f>J54</f>
        <v>97</v>
      </c>
    </row>
    <row r="54" spans="1:10" ht="87" customHeight="1">
      <c r="A54" s="35"/>
      <c r="B54" s="36"/>
      <c r="C54" s="37"/>
      <c r="D54" s="22" t="s">
        <v>15</v>
      </c>
      <c r="E54" s="5">
        <f t="shared" si="1"/>
        <v>1043.0999999999999</v>
      </c>
      <c r="F54" s="27">
        <v>650</v>
      </c>
      <c r="G54" s="11">
        <v>102.1</v>
      </c>
      <c r="H54" s="11">
        <v>97</v>
      </c>
      <c r="I54" s="11">
        <f>H54</f>
        <v>97</v>
      </c>
      <c r="J54" s="11">
        <f>I54</f>
        <v>97</v>
      </c>
    </row>
    <row r="55" spans="1:10" ht="16.5" customHeight="1">
      <c r="A55" s="58" t="s">
        <v>29</v>
      </c>
      <c r="B55" s="58"/>
      <c r="C55" s="58"/>
      <c r="D55" s="22" t="s">
        <v>5</v>
      </c>
      <c r="E55" s="5">
        <f t="shared" si="1"/>
        <v>222789.9</v>
      </c>
      <c r="F55" s="27">
        <f>F56+F57</f>
        <v>64109.7</v>
      </c>
      <c r="G55" s="11">
        <f>G56+G57</f>
        <v>62522.2</v>
      </c>
      <c r="H55" s="11">
        <f>H56+H57</f>
        <v>64004</v>
      </c>
      <c r="I55" s="11">
        <f>I56+I57</f>
        <v>16076.999999999998</v>
      </c>
      <c r="J55" s="11">
        <f>J56+J57</f>
        <v>16076.999999999998</v>
      </c>
    </row>
    <row r="56" spans="1:10" ht="33.75" customHeight="1">
      <c r="A56" s="58"/>
      <c r="B56" s="58"/>
      <c r="C56" s="58"/>
      <c r="D56" s="22" t="s">
        <v>14</v>
      </c>
      <c r="E56" s="5">
        <f t="shared" si="1"/>
        <v>135157</v>
      </c>
      <c r="F56" s="27">
        <f>F52</f>
        <v>41631</v>
      </c>
      <c r="G56" s="11">
        <f>G52</f>
        <v>45599</v>
      </c>
      <c r="H56" s="11">
        <f>H52</f>
        <v>47927</v>
      </c>
      <c r="I56" s="11">
        <f>I52</f>
        <v>0</v>
      </c>
      <c r="J56" s="11">
        <f>J52</f>
        <v>0</v>
      </c>
    </row>
    <row r="57" spans="1:10" ht="47.25" customHeight="1">
      <c r="A57" s="58"/>
      <c r="B57" s="58"/>
      <c r="C57" s="58"/>
      <c r="D57" s="22" t="s">
        <v>15</v>
      </c>
      <c r="E57" s="5">
        <f t="shared" si="1"/>
        <v>87632.9</v>
      </c>
      <c r="F57" s="27">
        <f>F51+F54</f>
        <v>22478.7</v>
      </c>
      <c r="G57" s="11">
        <f>G51+G54</f>
        <v>16923.199999999997</v>
      </c>
      <c r="H57" s="11">
        <f>H51+H54</f>
        <v>16076.999999999998</v>
      </c>
      <c r="I57" s="11">
        <f>I51+I54</f>
        <v>16076.999999999998</v>
      </c>
      <c r="J57" s="11">
        <f>J51+J54</f>
        <v>16076.999999999998</v>
      </c>
    </row>
    <row r="58" spans="1:10" s="6" customFormat="1" ht="19.5" customHeight="1">
      <c r="A58" s="34" t="s">
        <v>55</v>
      </c>
      <c r="B58" s="34"/>
      <c r="C58" s="34"/>
      <c r="D58" s="34"/>
      <c r="E58" s="34"/>
      <c r="F58" s="34"/>
      <c r="G58" s="34"/>
      <c r="H58" s="34"/>
      <c r="I58" s="34"/>
      <c r="J58" s="34"/>
    </row>
    <row r="59" spans="1:10" ht="15.75">
      <c r="A59" s="35" t="s">
        <v>81</v>
      </c>
      <c r="B59" s="36" t="s">
        <v>30</v>
      </c>
      <c r="C59" s="37" t="s">
        <v>18</v>
      </c>
      <c r="D59" s="22" t="s">
        <v>5</v>
      </c>
      <c r="E59" s="12">
        <f t="shared" si="1"/>
        <v>0</v>
      </c>
      <c r="F59" s="29">
        <f>F60</f>
        <v>0</v>
      </c>
      <c r="G59" s="12">
        <f>G60</f>
        <v>0</v>
      </c>
      <c r="H59" s="12">
        <f>H60</f>
        <v>0</v>
      </c>
      <c r="I59" s="12">
        <f>I60</f>
        <v>0</v>
      </c>
      <c r="J59" s="12">
        <f>J60</f>
        <v>0</v>
      </c>
    </row>
    <row r="60" spans="1:10" ht="47.25" customHeight="1">
      <c r="A60" s="35"/>
      <c r="B60" s="36"/>
      <c r="C60" s="37"/>
      <c r="D60" s="22" t="s">
        <v>15</v>
      </c>
      <c r="E60" s="12">
        <v>0</v>
      </c>
      <c r="F60" s="27">
        <v>0</v>
      </c>
      <c r="G60" s="11">
        <v>0</v>
      </c>
      <c r="H60" s="11">
        <v>0</v>
      </c>
      <c r="I60" s="11">
        <v>0</v>
      </c>
      <c r="J60" s="11">
        <v>0</v>
      </c>
    </row>
    <row r="61" spans="1:10" ht="38.25" customHeight="1">
      <c r="A61" s="35" t="s">
        <v>82</v>
      </c>
      <c r="B61" s="36" t="s">
        <v>31</v>
      </c>
      <c r="C61" s="37" t="s">
        <v>18</v>
      </c>
      <c r="D61" s="22" t="s">
        <v>5</v>
      </c>
      <c r="E61" s="19">
        <f t="shared" si="1"/>
        <v>5</v>
      </c>
      <c r="F61" s="27">
        <f>F63+F62</f>
        <v>5</v>
      </c>
      <c r="G61" s="11">
        <f>G63+G62</f>
        <v>0</v>
      </c>
      <c r="H61" s="11">
        <f>H63+H62</f>
        <v>0</v>
      </c>
      <c r="I61" s="11">
        <f>I63+I62</f>
        <v>0</v>
      </c>
      <c r="J61" s="11">
        <f>J63+J62</f>
        <v>0</v>
      </c>
    </row>
    <row r="62" spans="1:10" ht="38.25" customHeight="1">
      <c r="A62" s="35"/>
      <c r="B62" s="36"/>
      <c r="C62" s="37"/>
      <c r="D62" s="22" t="s">
        <v>14</v>
      </c>
      <c r="E62" s="19">
        <f t="shared" si="1"/>
        <v>5</v>
      </c>
      <c r="F62" s="27">
        <v>5</v>
      </c>
      <c r="G62" s="11">
        <v>0</v>
      </c>
      <c r="H62" s="11">
        <v>0</v>
      </c>
      <c r="I62" s="11">
        <v>0</v>
      </c>
      <c r="J62" s="11">
        <v>0</v>
      </c>
    </row>
    <row r="63" spans="1:10" ht="57.75" customHeight="1">
      <c r="A63" s="35"/>
      <c r="B63" s="36"/>
      <c r="C63" s="37"/>
      <c r="D63" s="22" t="s">
        <v>15</v>
      </c>
      <c r="E63" s="12">
        <f t="shared" si="1"/>
        <v>0</v>
      </c>
      <c r="F63" s="27">
        <v>0</v>
      </c>
      <c r="G63" s="11">
        <v>0</v>
      </c>
      <c r="H63" s="11">
        <v>0</v>
      </c>
      <c r="I63" s="11">
        <v>0</v>
      </c>
      <c r="J63" s="11">
        <v>0</v>
      </c>
    </row>
    <row r="64" spans="1:10" ht="16.5" customHeight="1">
      <c r="A64" s="58" t="s">
        <v>32</v>
      </c>
      <c r="B64" s="58"/>
      <c r="C64" s="58"/>
      <c r="D64" s="22" t="s">
        <v>5</v>
      </c>
      <c r="E64" s="19">
        <f t="shared" si="1"/>
        <v>5</v>
      </c>
      <c r="F64" s="27">
        <f>F66+F65</f>
        <v>5</v>
      </c>
      <c r="G64" s="11">
        <f>G66+G65</f>
        <v>0</v>
      </c>
      <c r="H64" s="11">
        <f>H66+H65</f>
        <v>0</v>
      </c>
      <c r="I64" s="11">
        <f>I66+I65</f>
        <v>0</v>
      </c>
      <c r="J64" s="11">
        <f>J66+J65</f>
        <v>0</v>
      </c>
    </row>
    <row r="65" spans="1:10" ht="36" customHeight="1">
      <c r="A65" s="58"/>
      <c r="B65" s="58"/>
      <c r="C65" s="58"/>
      <c r="D65" s="22" t="s">
        <v>14</v>
      </c>
      <c r="E65" s="19">
        <f t="shared" si="1"/>
        <v>5</v>
      </c>
      <c r="F65" s="27">
        <f>F62</f>
        <v>5</v>
      </c>
      <c r="G65" s="11">
        <f>G62</f>
        <v>0</v>
      </c>
      <c r="H65" s="11">
        <f>H62</f>
        <v>0</v>
      </c>
      <c r="I65" s="11">
        <f>I62</f>
        <v>0</v>
      </c>
      <c r="J65" s="11">
        <f>J62</f>
        <v>0</v>
      </c>
    </row>
    <row r="66" spans="1:10" ht="47.25" customHeight="1">
      <c r="A66" s="58"/>
      <c r="B66" s="58"/>
      <c r="C66" s="58"/>
      <c r="D66" s="22" t="s">
        <v>15</v>
      </c>
      <c r="E66" s="19">
        <f t="shared" si="1"/>
        <v>0</v>
      </c>
      <c r="F66" s="27">
        <f>F63+F60</f>
        <v>0</v>
      </c>
      <c r="G66" s="11">
        <f>G63+G60</f>
        <v>0</v>
      </c>
      <c r="H66" s="11">
        <f>H63+H60</f>
        <v>0</v>
      </c>
      <c r="I66" s="11">
        <f>I63+I60</f>
        <v>0</v>
      </c>
      <c r="J66" s="11">
        <f>J63+J60</f>
        <v>0</v>
      </c>
    </row>
    <row r="67" spans="1:10" ht="16.5" customHeight="1">
      <c r="A67" s="62" t="s">
        <v>33</v>
      </c>
      <c r="B67" s="63"/>
      <c r="C67" s="64"/>
      <c r="D67" s="22" t="s">
        <v>5</v>
      </c>
      <c r="E67" s="5">
        <f t="shared" si="1"/>
        <v>5125786.1000000006</v>
      </c>
      <c r="F67" s="27">
        <f>F68+F69</f>
        <v>1499783.1</v>
      </c>
      <c r="G67" s="11">
        <f>G68+G69</f>
        <v>1692801.8</v>
      </c>
      <c r="H67" s="11">
        <f>H68+H69</f>
        <v>1574929.2000000002</v>
      </c>
      <c r="I67" s="11">
        <f>I68+I69</f>
        <v>179136</v>
      </c>
      <c r="J67" s="11">
        <f>J68+J69</f>
        <v>179136</v>
      </c>
    </row>
    <row r="68" spans="1:10" ht="31.5">
      <c r="A68" s="65"/>
      <c r="B68" s="66"/>
      <c r="C68" s="67"/>
      <c r="D68" s="22" t="s">
        <v>14</v>
      </c>
      <c r="E68" s="5">
        <f>SUM(F68:J68)</f>
        <v>4123322.9000000004</v>
      </c>
      <c r="F68" s="27">
        <f>F19+F29+F42+F56+F65</f>
        <v>1223383.6000000001</v>
      </c>
      <c r="G68" s="11">
        <f>G19+G29+G42+G56+G65</f>
        <v>1504146.1</v>
      </c>
      <c r="H68" s="11">
        <f>H19+H29+H42+H56+H65</f>
        <v>1395793.2000000002</v>
      </c>
      <c r="I68" s="11">
        <f>I19+I29+I42+I56+I65</f>
        <v>0</v>
      </c>
      <c r="J68" s="11">
        <f>J19+J29+J42+J56+J65</f>
        <v>0</v>
      </c>
    </row>
    <row r="69" spans="1:10" ht="47.25" customHeight="1">
      <c r="A69" s="68"/>
      <c r="B69" s="69"/>
      <c r="C69" s="70"/>
      <c r="D69" s="22" t="s">
        <v>15</v>
      </c>
      <c r="E69" s="5">
        <f t="shared" si="1"/>
        <v>1002463.2</v>
      </c>
      <c r="F69" s="27">
        <f>F66+F57+F48+F43+F30+F20</f>
        <v>276399.5</v>
      </c>
      <c r="G69" s="11">
        <f>G66+G57+G48+G43+G30+G20</f>
        <v>188655.7</v>
      </c>
      <c r="H69" s="11">
        <f>H66+H57+H48+H43+H30+H20</f>
        <v>179136</v>
      </c>
      <c r="I69" s="11">
        <f>I66+I57+I48+I43+I30+I20</f>
        <v>179136</v>
      </c>
      <c r="J69" s="11">
        <f>J66+J57+J48+J43+J30+J20</f>
        <v>179136</v>
      </c>
    </row>
    <row r="70" spans="1:10" ht="16.5" customHeight="1">
      <c r="A70" s="47" t="s">
        <v>56</v>
      </c>
      <c r="B70" s="47"/>
      <c r="C70" s="47"/>
      <c r="D70" s="47"/>
      <c r="E70" s="47"/>
      <c r="F70" s="47"/>
      <c r="G70" s="47"/>
      <c r="H70" s="47"/>
      <c r="I70" s="47"/>
      <c r="J70" s="47"/>
    </row>
    <row r="71" spans="1:10" ht="16.5" customHeight="1">
      <c r="A71" s="59" t="s">
        <v>57</v>
      </c>
      <c r="B71" s="60"/>
      <c r="C71" s="60"/>
      <c r="D71" s="60"/>
      <c r="E71" s="60"/>
      <c r="F71" s="60"/>
      <c r="G71" s="60"/>
      <c r="H71" s="60"/>
      <c r="I71" s="60"/>
      <c r="J71" s="61"/>
    </row>
    <row r="72" spans="1:10" ht="48" customHeight="1">
      <c r="A72" s="35" t="s">
        <v>83</v>
      </c>
      <c r="B72" s="36" t="s">
        <v>34</v>
      </c>
      <c r="C72" s="37" t="s">
        <v>13</v>
      </c>
      <c r="D72" s="22" t="s">
        <v>5</v>
      </c>
      <c r="E72" s="21">
        <f>SUM(F72:J72)</f>
        <v>175540.5</v>
      </c>
      <c r="F72" s="27">
        <f>F73</f>
        <v>44168.800000000003</v>
      </c>
      <c r="G72" s="11">
        <f>G73</f>
        <v>34122.199999999997</v>
      </c>
      <c r="H72" s="11">
        <f>H73</f>
        <v>32416.5</v>
      </c>
      <c r="I72" s="11">
        <f>I73</f>
        <v>32416.5</v>
      </c>
      <c r="J72" s="11">
        <f>J73</f>
        <v>32416.5</v>
      </c>
    </row>
    <row r="73" spans="1:10" ht="49.5" customHeight="1">
      <c r="A73" s="35"/>
      <c r="B73" s="36"/>
      <c r="C73" s="37"/>
      <c r="D73" s="22" t="s">
        <v>15</v>
      </c>
      <c r="E73" s="21">
        <f>SUM(F73:J73)</f>
        <v>175540.5</v>
      </c>
      <c r="F73" s="27">
        <f>33228.5+971.8+9968.5</f>
        <v>44168.800000000003</v>
      </c>
      <c r="G73" s="11">
        <f>34122.2</f>
        <v>34122.199999999997</v>
      </c>
      <c r="H73" s="11">
        <v>32416.5</v>
      </c>
      <c r="I73" s="11">
        <f>H73</f>
        <v>32416.5</v>
      </c>
      <c r="J73" s="11">
        <f>I73</f>
        <v>32416.5</v>
      </c>
    </row>
    <row r="74" spans="1:10" ht="16.5" customHeight="1">
      <c r="A74" s="58" t="s">
        <v>41</v>
      </c>
      <c r="B74" s="58"/>
      <c r="C74" s="58"/>
      <c r="D74" s="22" t="s">
        <v>5</v>
      </c>
      <c r="E74" s="21">
        <f>SUM(F74:J74)</f>
        <v>175540.5</v>
      </c>
      <c r="F74" s="27">
        <f>F75</f>
        <v>44168.800000000003</v>
      </c>
      <c r="G74" s="11">
        <f>G75</f>
        <v>34122.199999999997</v>
      </c>
      <c r="H74" s="11">
        <f>H75</f>
        <v>32416.5</v>
      </c>
      <c r="I74" s="11">
        <f>I75</f>
        <v>32416.5</v>
      </c>
      <c r="J74" s="11">
        <f>J75</f>
        <v>32416.5</v>
      </c>
    </row>
    <row r="75" spans="1:10" ht="31.5" customHeight="1">
      <c r="A75" s="58"/>
      <c r="B75" s="58"/>
      <c r="C75" s="58"/>
      <c r="D75" s="22" t="s">
        <v>15</v>
      </c>
      <c r="E75" s="21">
        <f>SUM(F75:J75)</f>
        <v>175540.5</v>
      </c>
      <c r="F75" s="27">
        <f>F73</f>
        <v>44168.800000000003</v>
      </c>
      <c r="G75" s="11">
        <f>G73</f>
        <v>34122.199999999997</v>
      </c>
      <c r="H75" s="11">
        <f>H73</f>
        <v>32416.5</v>
      </c>
      <c r="I75" s="11">
        <f>I73</f>
        <v>32416.5</v>
      </c>
      <c r="J75" s="11">
        <f>J73</f>
        <v>32416.5</v>
      </c>
    </row>
    <row r="76" spans="1:10" s="6" customFormat="1" ht="24.75" customHeight="1">
      <c r="A76" s="34" t="s">
        <v>58</v>
      </c>
      <c r="B76" s="34"/>
      <c r="C76" s="34"/>
      <c r="D76" s="34"/>
      <c r="E76" s="34"/>
      <c r="F76" s="34"/>
      <c r="G76" s="34"/>
      <c r="H76" s="34"/>
      <c r="I76" s="34"/>
      <c r="J76" s="34"/>
    </row>
    <row r="77" spans="1:10" ht="46.5" customHeight="1">
      <c r="A77" s="38" t="s">
        <v>84</v>
      </c>
      <c r="B77" s="36" t="s">
        <v>98</v>
      </c>
      <c r="C77" s="37" t="s">
        <v>18</v>
      </c>
      <c r="D77" s="22" t="s">
        <v>5</v>
      </c>
      <c r="E77" s="11">
        <f>SUM(F77:J77)</f>
        <v>12713.800000000001</v>
      </c>
      <c r="F77" s="27">
        <f>F79+F78</f>
        <v>4022.9</v>
      </c>
      <c r="G77" s="11">
        <f>G79+G78</f>
        <v>2257.1</v>
      </c>
      <c r="H77" s="11">
        <f>H79+H78</f>
        <v>2144.6000000000004</v>
      </c>
      <c r="I77" s="11">
        <f>I79+I78</f>
        <v>2144.6000000000004</v>
      </c>
      <c r="J77" s="11">
        <f>J79+J78</f>
        <v>2144.6000000000004</v>
      </c>
    </row>
    <row r="78" spans="1:10" ht="46.5" customHeight="1">
      <c r="A78" s="39"/>
      <c r="B78" s="36"/>
      <c r="C78" s="37"/>
      <c r="D78" s="22" t="s">
        <v>14</v>
      </c>
      <c r="E78" s="21">
        <f t="shared" ref="E78:E97" si="4">SUM(F78:J78)</f>
        <v>681.6</v>
      </c>
      <c r="F78" s="27">
        <v>681.6</v>
      </c>
      <c r="G78" s="11">
        <v>0</v>
      </c>
      <c r="H78" s="11">
        <v>0</v>
      </c>
      <c r="I78" s="11">
        <v>0</v>
      </c>
      <c r="J78" s="11">
        <v>0</v>
      </c>
    </row>
    <row r="79" spans="1:10" ht="61.5" customHeight="1">
      <c r="A79" s="40"/>
      <c r="B79" s="36"/>
      <c r="C79" s="37"/>
      <c r="D79" s="22" t="s">
        <v>15</v>
      </c>
      <c r="E79" s="21">
        <f t="shared" si="4"/>
        <v>12032.2</v>
      </c>
      <c r="F79" s="27">
        <f>414.7+230.6+1039.8+153.9+733.5+219.5+279.4+269.9</f>
        <v>3341.3</v>
      </c>
      <c r="G79" s="11">
        <f>412.5+1788+56.6</f>
        <v>2257.1</v>
      </c>
      <c r="H79" s="11">
        <f>391.9+1698.9+53.8</f>
        <v>2144.6000000000004</v>
      </c>
      <c r="I79" s="11">
        <f>H79</f>
        <v>2144.6000000000004</v>
      </c>
      <c r="J79" s="11">
        <f>I79</f>
        <v>2144.6000000000004</v>
      </c>
    </row>
    <row r="80" spans="1:10" ht="16.5" customHeight="1">
      <c r="A80" s="58" t="s">
        <v>47</v>
      </c>
      <c r="B80" s="58"/>
      <c r="C80" s="58"/>
      <c r="D80" s="22" t="s">
        <v>5</v>
      </c>
      <c r="E80" s="11">
        <f>SUM(F80:J80)</f>
        <v>12713.800000000001</v>
      </c>
      <c r="F80" s="27">
        <f>F82+F81</f>
        <v>4022.9</v>
      </c>
      <c r="G80" s="11">
        <f>G82+G81</f>
        <v>2257.1</v>
      </c>
      <c r="H80" s="11">
        <f>H82+H81</f>
        <v>2144.6000000000004</v>
      </c>
      <c r="I80" s="11">
        <f>I82+I81</f>
        <v>2144.6000000000004</v>
      </c>
      <c r="J80" s="11">
        <f>J82+J81</f>
        <v>2144.6000000000004</v>
      </c>
    </row>
    <row r="81" spans="1:10" ht="40.5" customHeight="1">
      <c r="A81" s="58"/>
      <c r="B81" s="58"/>
      <c r="C81" s="58"/>
      <c r="D81" s="22" t="s">
        <v>14</v>
      </c>
      <c r="E81" s="11">
        <f>SUM(F81:J81)</f>
        <v>681.6</v>
      </c>
      <c r="F81" s="27">
        <f t="shared" ref="F81:J82" si="5">F78</f>
        <v>681.6</v>
      </c>
      <c r="G81" s="11">
        <f t="shared" si="5"/>
        <v>0</v>
      </c>
      <c r="H81" s="11">
        <f t="shared" si="5"/>
        <v>0</v>
      </c>
      <c r="I81" s="11">
        <f t="shared" si="5"/>
        <v>0</v>
      </c>
      <c r="J81" s="11">
        <f t="shared" si="5"/>
        <v>0</v>
      </c>
    </row>
    <row r="82" spans="1:10" ht="47.25" customHeight="1">
      <c r="A82" s="58"/>
      <c r="B82" s="58"/>
      <c r="C82" s="58"/>
      <c r="D82" s="22" t="s">
        <v>15</v>
      </c>
      <c r="E82" s="21">
        <f t="shared" si="4"/>
        <v>12032.2</v>
      </c>
      <c r="F82" s="27">
        <f t="shared" si="5"/>
        <v>3341.3</v>
      </c>
      <c r="G82" s="11">
        <f t="shared" si="5"/>
        <v>2257.1</v>
      </c>
      <c r="H82" s="11">
        <f t="shared" si="5"/>
        <v>2144.6000000000004</v>
      </c>
      <c r="I82" s="11">
        <f t="shared" si="5"/>
        <v>2144.6000000000004</v>
      </c>
      <c r="J82" s="11">
        <f t="shared" si="5"/>
        <v>2144.6000000000004</v>
      </c>
    </row>
    <row r="83" spans="1:10" ht="31.5" customHeight="1">
      <c r="A83" s="59" t="s">
        <v>59</v>
      </c>
      <c r="B83" s="60"/>
      <c r="C83" s="60"/>
      <c r="D83" s="60"/>
      <c r="E83" s="60"/>
      <c r="F83" s="60"/>
      <c r="G83" s="60"/>
      <c r="H83" s="60"/>
      <c r="I83" s="60"/>
      <c r="J83" s="61"/>
    </row>
    <row r="84" spans="1:10" ht="15.75">
      <c r="A84" s="35" t="s">
        <v>85</v>
      </c>
      <c r="B84" s="36" t="s">
        <v>99</v>
      </c>
      <c r="C84" s="37" t="s">
        <v>18</v>
      </c>
      <c r="D84" s="22" t="s">
        <v>5</v>
      </c>
      <c r="E84" s="5">
        <f t="shared" si="4"/>
        <v>845.8</v>
      </c>
      <c r="F84" s="27">
        <f>F85+F86</f>
        <v>845.8</v>
      </c>
      <c r="G84" s="11">
        <f>G85+G86</f>
        <v>0</v>
      </c>
      <c r="H84" s="11">
        <f>H85+H86</f>
        <v>0</v>
      </c>
      <c r="I84" s="11">
        <f>I85+I86</f>
        <v>0</v>
      </c>
      <c r="J84" s="11">
        <f>J85+J86</f>
        <v>0</v>
      </c>
    </row>
    <row r="85" spans="1:10" ht="31.5">
      <c r="A85" s="35"/>
      <c r="B85" s="36"/>
      <c r="C85" s="37"/>
      <c r="D85" s="22" t="s">
        <v>15</v>
      </c>
      <c r="E85" s="12">
        <f t="shared" si="4"/>
        <v>0</v>
      </c>
      <c r="F85" s="27">
        <v>0</v>
      </c>
      <c r="G85" s="11">
        <v>0</v>
      </c>
      <c r="H85" s="11">
        <v>0</v>
      </c>
      <c r="I85" s="11">
        <v>0</v>
      </c>
      <c r="J85" s="11">
        <v>0</v>
      </c>
    </row>
    <row r="86" spans="1:10" ht="47.25" customHeight="1">
      <c r="A86" s="35"/>
      <c r="B86" s="36"/>
      <c r="C86" s="37"/>
      <c r="D86" s="22" t="s">
        <v>14</v>
      </c>
      <c r="E86" s="5">
        <f t="shared" si="4"/>
        <v>845.8</v>
      </c>
      <c r="F86" s="27">
        <v>845.8</v>
      </c>
      <c r="G86" s="11">
        <v>0</v>
      </c>
      <c r="H86" s="11">
        <v>0</v>
      </c>
      <c r="I86" s="11">
        <v>0</v>
      </c>
      <c r="J86" s="11">
        <v>0</v>
      </c>
    </row>
    <row r="87" spans="1:10" ht="15.75">
      <c r="A87" s="35" t="s">
        <v>86</v>
      </c>
      <c r="B87" s="36" t="s">
        <v>35</v>
      </c>
      <c r="C87" s="37" t="s">
        <v>23</v>
      </c>
      <c r="D87" s="22" t="s">
        <v>5</v>
      </c>
      <c r="E87" s="12">
        <f t="shared" si="4"/>
        <v>0</v>
      </c>
      <c r="F87" s="27">
        <f>F88+F89</f>
        <v>0</v>
      </c>
      <c r="G87" s="11">
        <f>G88+G89</f>
        <v>0</v>
      </c>
      <c r="H87" s="11">
        <f>H88+H89</f>
        <v>0</v>
      </c>
      <c r="I87" s="11">
        <f>I88+I89</f>
        <v>0</v>
      </c>
      <c r="J87" s="11">
        <f>J88+J89</f>
        <v>0</v>
      </c>
    </row>
    <row r="88" spans="1:10" ht="47.25" customHeight="1">
      <c r="A88" s="35"/>
      <c r="B88" s="36"/>
      <c r="C88" s="37"/>
      <c r="D88" s="22" t="s">
        <v>15</v>
      </c>
      <c r="E88" s="12">
        <f t="shared" si="4"/>
        <v>0</v>
      </c>
      <c r="F88" s="27">
        <v>0</v>
      </c>
      <c r="G88" s="11">
        <v>0</v>
      </c>
      <c r="H88" s="11">
        <v>0</v>
      </c>
      <c r="I88" s="11">
        <v>0</v>
      </c>
      <c r="J88" s="11">
        <v>0</v>
      </c>
    </row>
    <row r="89" spans="1:10" ht="47.25" customHeight="1">
      <c r="A89" s="35"/>
      <c r="B89" s="36"/>
      <c r="C89" s="37"/>
      <c r="D89" s="22" t="s">
        <v>14</v>
      </c>
      <c r="E89" s="12">
        <f t="shared" si="4"/>
        <v>0</v>
      </c>
      <c r="F89" s="27">
        <v>0</v>
      </c>
      <c r="G89" s="11">
        <v>0</v>
      </c>
      <c r="H89" s="11">
        <v>0</v>
      </c>
      <c r="I89" s="11">
        <v>0</v>
      </c>
      <c r="J89" s="11">
        <v>0</v>
      </c>
    </row>
    <row r="90" spans="1:10" ht="15" customHeight="1">
      <c r="A90" s="58" t="s">
        <v>62</v>
      </c>
      <c r="B90" s="58"/>
      <c r="C90" s="58"/>
      <c r="D90" s="22" t="s">
        <v>5</v>
      </c>
      <c r="E90" s="5">
        <f t="shared" si="4"/>
        <v>845.8</v>
      </c>
      <c r="F90" s="27">
        <f>F91+F92</f>
        <v>845.8</v>
      </c>
      <c r="G90" s="11">
        <f>G91+G92</f>
        <v>0</v>
      </c>
      <c r="H90" s="11">
        <f>H91+H92</f>
        <v>0</v>
      </c>
      <c r="I90" s="11">
        <f>I91+I92</f>
        <v>0</v>
      </c>
      <c r="J90" s="11">
        <f>J91+J92</f>
        <v>0</v>
      </c>
    </row>
    <row r="91" spans="1:10" ht="31.5">
      <c r="A91" s="58"/>
      <c r="B91" s="58"/>
      <c r="C91" s="58"/>
      <c r="D91" s="22" t="s">
        <v>15</v>
      </c>
      <c r="E91" s="19">
        <f t="shared" si="4"/>
        <v>0</v>
      </c>
      <c r="F91" s="27">
        <f>F85+F88</f>
        <v>0</v>
      </c>
      <c r="G91" s="11">
        <f t="shared" ref="G91:J92" si="6">G85+G88</f>
        <v>0</v>
      </c>
      <c r="H91" s="11">
        <f t="shared" si="6"/>
        <v>0</v>
      </c>
      <c r="I91" s="11">
        <f t="shared" si="6"/>
        <v>0</v>
      </c>
      <c r="J91" s="11">
        <f t="shared" si="6"/>
        <v>0</v>
      </c>
    </row>
    <row r="92" spans="1:10" ht="31.5">
      <c r="A92" s="58"/>
      <c r="B92" s="58"/>
      <c r="C92" s="58"/>
      <c r="D92" s="22" t="s">
        <v>14</v>
      </c>
      <c r="E92" s="5">
        <f t="shared" si="4"/>
        <v>845.8</v>
      </c>
      <c r="F92" s="27">
        <f>F86+F89</f>
        <v>845.8</v>
      </c>
      <c r="G92" s="11">
        <f t="shared" si="6"/>
        <v>0</v>
      </c>
      <c r="H92" s="11">
        <f t="shared" si="6"/>
        <v>0</v>
      </c>
      <c r="I92" s="11">
        <f t="shared" si="6"/>
        <v>0</v>
      </c>
      <c r="J92" s="11">
        <f t="shared" si="6"/>
        <v>0</v>
      </c>
    </row>
    <row r="93" spans="1:10" s="6" customFormat="1" ht="16.5" customHeight="1">
      <c r="A93" s="34" t="s">
        <v>60</v>
      </c>
      <c r="B93" s="34"/>
      <c r="C93" s="34"/>
      <c r="D93" s="34"/>
      <c r="E93" s="34"/>
      <c r="F93" s="34"/>
      <c r="G93" s="34"/>
      <c r="H93" s="34"/>
      <c r="I93" s="34"/>
      <c r="J93" s="34"/>
    </row>
    <row r="94" spans="1:10" ht="38.25" customHeight="1">
      <c r="A94" s="35" t="s">
        <v>87</v>
      </c>
      <c r="B94" s="36" t="s">
        <v>100</v>
      </c>
      <c r="C94" s="37" t="s">
        <v>18</v>
      </c>
      <c r="D94" s="22" t="s">
        <v>5</v>
      </c>
      <c r="E94" s="5">
        <f t="shared" si="4"/>
        <v>236.79999999999998</v>
      </c>
      <c r="F94" s="27">
        <f>F95</f>
        <v>60</v>
      </c>
      <c r="G94" s="11">
        <f>G95</f>
        <v>46</v>
      </c>
      <c r="H94" s="11">
        <f>H95</f>
        <v>43.6</v>
      </c>
      <c r="I94" s="11">
        <f>I95</f>
        <v>43.6</v>
      </c>
      <c r="J94" s="11">
        <f>J95</f>
        <v>43.6</v>
      </c>
    </row>
    <row r="95" spans="1:10" ht="47.25" customHeight="1">
      <c r="A95" s="35"/>
      <c r="B95" s="36"/>
      <c r="C95" s="37"/>
      <c r="D95" s="22" t="s">
        <v>15</v>
      </c>
      <c r="E95" s="5">
        <f t="shared" si="4"/>
        <v>236.79999999999998</v>
      </c>
      <c r="F95" s="27">
        <v>60</v>
      </c>
      <c r="G95" s="11">
        <v>46</v>
      </c>
      <c r="H95" s="11">
        <v>43.6</v>
      </c>
      <c r="I95" s="11">
        <f>H95</f>
        <v>43.6</v>
      </c>
      <c r="J95" s="11">
        <f>I95</f>
        <v>43.6</v>
      </c>
    </row>
    <row r="96" spans="1:10" ht="16.5" customHeight="1">
      <c r="A96" s="58" t="s">
        <v>61</v>
      </c>
      <c r="B96" s="58"/>
      <c r="C96" s="58"/>
      <c r="D96" s="22" t="s">
        <v>5</v>
      </c>
      <c r="E96" s="5">
        <f t="shared" si="4"/>
        <v>236.79999999999998</v>
      </c>
      <c r="F96" s="27">
        <f>F97</f>
        <v>60</v>
      </c>
      <c r="G96" s="11">
        <f>G97</f>
        <v>46</v>
      </c>
      <c r="H96" s="11">
        <f>H97</f>
        <v>43.6</v>
      </c>
      <c r="I96" s="11">
        <f>I97</f>
        <v>43.6</v>
      </c>
      <c r="J96" s="11">
        <f>J97</f>
        <v>43.6</v>
      </c>
    </row>
    <row r="97" spans="1:10" ht="31.5">
      <c r="A97" s="58"/>
      <c r="B97" s="58"/>
      <c r="C97" s="58"/>
      <c r="D97" s="22" t="s">
        <v>15</v>
      </c>
      <c r="E97" s="5">
        <f t="shared" si="4"/>
        <v>236.79999999999998</v>
      </c>
      <c r="F97" s="27">
        <f>F95</f>
        <v>60</v>
      </c>
      <c r="G97" s="11">
        <f>G95</f>
        <v>46</v>
      </c>
      <c r="H97" s="11">
        <f>H95</f>
        <v>43.6</v>
      </c>
      <c r="I97" s="11">
        <f>I95</f>
        <v>43.6</v>
      </c>
      <c r="J97" s="11">
        <f>J95</f>
        <v>43.6</v>
      </c>
    </row>
    <row r="98" spans="1:10" s="6" customFormat="1" ht="16.5" customHeight="1">
      <c r="A98" s="34" t="s">
        <v>63</v>
      </c>
      <c r="B98" s="34"/>
      <c r="C98" s="34"/>
      <c r="D98" s="34"/>
      <c r="E98" s="34"/>
      <c r="F98" s="34"/>
      <c r="G98" s="34"/>
      <c r="H98" s="34"/>
      <c r="I98" s="34"/>
      <c r="J98" s="34"/>
    </row>
    <row r="99" spans="1:10" ht="15.75">
      <c r="A99" s="35" t="s">
        <v>88</v>
      </c>
      <c r="B99" s="36" t="s">
        <v>36</v>
      </c>
      <c r="C99" s="37" t="s">
        <v>18</v>
      </c>
      <c r="D99" s="22" t="s">
        <v>5</v>
      </c>
      <c r="E99" s="11">
        <f>SUM(F99:J99)</f>
        <v>0</v>
      </c>
      <c r="F99" s="27">
        <f>F100</f>
        <v>0</v>
      </c>
      <c r="G99" s="11">
        <f>G100</f>
        <v>0</v>
      </c>
      <c r="H99" s="11">
        <f>H100</f>
        <v>0</v>
      </c>
      <c r="I99" s="11">
        <f>I100</f>
        <v>0</v>
      </c>
      <c r="J99" s="11">
        <f>J100</f>
        <v>0</v>
      </c>
    </row>
    <row r="100" spans="1:10" ht="70.5" customHeight="1">
      <c r="A100" s="35"/>
      <c r="B100" s="36"/>
      <c r="C100" s="37"/>
      <c r="D100" s="22" t="s">
        <v>15</v>
      </c>
      <c r="E100" s="11">
        <f t="shared" ref="E100:E105" si="7">SUM(F100:J100)</f>
        <v>0</v>
      </c>
      <c r="F100" s="27">
        <v>0</v>
      </c>
      <c r="G100" s="11">
        <v>0</v>
      </c>
      <c r="H100" s="11">
        <v>0</v>
      </c>
      <c r="I100" s="11">
        <v>0</v>
      </c>
      <c r="J100" s="11">
        <v>0</v>
      </c>
    </row>
    <row r="101" spans="1:10" ht="15.75">
      <c r="A101" s="36" t="s">
        <v>69</v>
      </c>
      <c r="B101" s="36"/>
      <c r="C101" s="36"/>
      <c r="D101" s="22" t="s">
        <v>5</v>
      </c>
      <c r="E101" s="11">
        <f t="shared" si="7"/>
        <v>0</v>
      </c>
      <c r="F101" s="27">
        <f>F102</f>
        <v>0</v>
      </c>
      <c r="G101" s="11">
        <f>G102</f>
        <v>0</v>
      </c>
      <c r="H101" s="11">
        <f>H102</f>
        <v>0</v>
      </c>
      <c r="I101" s="11">
        <f>I102</f>
        <v>0</v>
      </c>
      <c r="J101" s="11">
        <f>J102</f>
        <v>0</v>
      </c>
    </row>
    <row r="102" spans="1:10" ht="47.25" customHeight="1">
      <c r="A102" s="36"/>
      <c r="B102" s="36"/>
      <c r="C102" s="36"/>
      <c r="D102" s="22" t="s">
        <v>15</v>
      </c>
      <c r="E102" s="11">
        <f t="shared" si="7"/>
        <v>0</v>
      </c>
      <c r="F102" s="27">
        <f>F100</f>
        <v>0</v>
      </c>
      <c r="G102" s="11">
        <f>G100</f>
        <v>0</v>
      </c>
      <c r="H102" s="11">
        <f>H100</f>
        <v>0</v>
      </c>
      <c r="I102" s="11">
        <f>I100</f>
        <v>0</v>
      </c>
      <c r="J102" s="11">
        <f>J100</f>
        <v>0</v>
      </c>
    </row>
    <row r="103" spans="1:10" ht="16.5" customHeight="1">
      <c r="A103" s="47" t="s">
        <v>37</v>
      </c>
      <c r="B103" s="47"/>
      <c r="C103" s="47"/>
      <c r="D103" s="22" t="s">
        <v>5</v>
      </c>
      <c r="E103" s="21">
        <f t="shared" si="7"/>
        <v>189336.90000000002</v>
      </c>
      <c r="F103" s="27">
        <f>SUM(F104:F105)</f>
        <v>49097.500000000007</v>
      </c>
      <c r="G103" s="11">
        <f>SUM(G104:G105)</f>
        <v>36425.299999999996</v>
      </c>
      <c r="H103" s="11">
        <f>SUM(H104:H105)</f>
        <v>34604.699999999997</v>
      </c>
      <c r="I103" s="11">
        <f>SUM(I104:I105)</f>
        <v>34604.699999999997</v>
      </c>
      <c r="J103" s="11">
        <f>SUM(J104:J105)</f>
        <v>34604.699999999997</v>
      </c>
    </row>
    <row r="104" spans="1:10" ht="31.5">
      <c r="A104" s="47"/>
      <c r="B104" s="47"/>
      <c r="C104" s="47"/>
      <c r="D104" s="22" t="s">
        <v>15</v>
      </c>
      <c r="E104" s="21">
        <f t="shared" si="7"/>
        <v>187809.5</v>
      </c>
      <c r="F104" s="27">
        <f>F75+F82+F91+F97+F102</f>
        <v>47570.100000000006</v>
      </c>
      <c r="G104" s="11">
        <f>G75+G82+G91+G97+G102</f>
        <v>36425.299999999996</v>
      </c>
      <c r="H104" s="11">
        <f>H75+H82+H91+H97+H102</f>
        <v>34604.699999999997</v>
      </c>
      <c r="I104" s="11">
        <f>I75+I82+I91+I97+I102</f>
        <v>34604.699999999997</v>
      </c>
      <c r="J104" s="11">
        <f>J75+J82+J91+J97+J102</f>
        <v>34604.699999999997</v>
      </c>
    </row>
    <row r="105" spans="1:10" ht="31.5">
      <c r="A105" s="47"/>
      <c r="B105" s="47"/>
      <c r="C105" s="47"/>
      <c r="D105" s="22" t="s">
        <v>14</v>
      </c>
      <c r="E105" s="21">
        <f t="shared" si="7"/>
        <v>1527.4</v>
      </c>
      <c r="F105" s="27">
        <f>F92+F81</f>
        <v>1527.4</v>
      </c>
      <c r="G105" s="11">
        <f>G92+G81</f>
        <v>0</v>
      </c>
      <c r="H105" s="11">
        <f>H92+H81</f>
        <v>0</v>
      </c>
      <c r="I105" s="11">
        <f>I92+I81</f>
        <v>0</v>
      </c>
      <c r="J105" s="11">
        <f>J92+J81</f>
        <v>0</v>
      </c>
    </row>
    <row r="106" spans="1:10" ht="16.5" customHeight="1">
      <c r="A106" s="57" t="s">
        <v>64</v>
      </c>
      <c r="B106" s="57"/>
      <c r="C106" s="57"/>
      <c r="D106" s="57"/>
      <c r="E106" s="57"/>
      <c r="F106" s="57"/>
      <c r="G106" s="57"/>
      <c r="H106" s="57"/>
      <c r="I106" s="57"/>
      <c r="J106" s="57"/>
    </row>
    <row r="107" spans="1:10" s="6" customFormat="1" ht="16.5" customHeight="1">
      <c r="A107" s="34" t="s">
        <v>65</v>
      </c>
      <c r="B107" s="34"/>
      <c r="C107" s="34"/>
      <c r="D107" s="34"/>
      <c r="E107" s="34"/>
      <c r="F107" s="34"/>
      <c r="G107" s="34"/>
      <c r="H107" s="34"/>
      <c r="I107" s="34"/>
      <c r="J107" s="34"/>
    </row>
    <row r="108" spans="1:10" ht="42" customHeight="1">
      <c r="A108" s="35" t="s">
        <v>89</v>
      </c>
      <c r="B108" s="36" t="s">
        <v>38</v>
      </c>
      <c r="C108" s="37" t="s">
        <v>104</v>
      </c>
      <c r="D108" s="22" t="s">
        <v>5</v>
      </c>
      <c r="E108" s="5">
        <f>SUM(F108:J108)</f>
        <v>267107.5</v>
      </c>
      <c r="F108" s="27">
        <f>SUM(F109:F110)</f>
        <v>67335.099999999991</v>
      </c>
      <c r="G108" s="11">
        <f>SUM(G109:G110)</f>
        <v>51846.899999999994</v>
      </c>
      <c r="H108" s="11">
        <f>SUM(H109:H110)</f>
        <v>49308.5</v>
      </c>
      <c r="I108" s="11">
        <f>SUM(I109:I110)</f>
        <v>49308.5</v>
      </c>
      <c r="J108" s="11">
        <f>SUM(J109:J110)</f>
        <v>49308.5</v>
      </c>
    </row>
    <row r="109" spans="1:10" ht="39" customHeight="1">
      <c r="A109" s="35"/>
      <c r="B109" s="36"/>
      <c r="C109" s="37"/>
      <c r="D109" s="22" t="s">
        <v>14</v>
      </c>
      <c r="E109" s="12">
        <f t="shared" ref="E109:E149" si="8">SUM(F109:J109)</f>
        <v>5425</v>
      </c>
      <c r="F109" s="27">
        <f>F115</f>
        <v>1085</v>
      </c>
      <c r="G109" s="27">
        <f>G115</f>
        <v>1085</v>
      </c>
      <c r="H109" s="27">
        <f>H115</f>
        <v>1085</v>
      </c>
      <c r="I109" s="27">
        <f>I115</f>
        <v>1085</v>
      </c>
      <c r="J109" s="27">
        <f>J115</f>
        <v>1085</v>
      </c>
    </row>
    <row r="110" spans="1:10" ht="54" customHeight="1">
      <c r="A110" s="35"/>
      <c r="B110" s="36"/>
      <c r="C110" s="37"/>
      <c r="D110" s="22" t="s">
        <v>15</v>
      </c>
      <c r="E110" s="12">
        <f>F110+G110+H110+I110+J110</f>
        <v>261682.5</v>
      </c>
      <c r="F110" s="27">
        <f>F112+F114+F117</f>
        <v>66250.099999999991</v>
      </c>
      <c r="G110" s="27">
        <f>G112+G114+G117</f>
        <v>50761.899999999994</v>
      </c>
      <c r="H110" s="27">
        <f>H112+H114+H117</f>
        <v>48223.5</v>
      </c>
      <c r="I110" s="27">
        <f>I112+I114+I117</f>
        <v>48223.5</v>
      </c>
      <c r="J110" s="27">
        <f>J112+J114+J117</f>
        <v>48223.5</v>
      </c>
    </row>
    <row r="111" spans="1:10" ht="15.75">
      <c r="A111" s="21"/>
      <c r="B111" s="21" t="s">
        <v>39</v>
      </c>
      <c r="C111" s="22"/>
      <c r="D111" s="22" t="s">
        <v>5</v>
      </c>
      <c r="E111" s="5">
        <f t="shared" si="8"/>
        <v>67181.8</v>
      </c>
      <c r="F111" s="27">
        <f>F112</f>
        <v>17145.599999999999</v>
      </c>
      <c r="G111" s="11">
        <f>G112</f>
        <v>12996.400000000001</v>
      </c>
      <c r="H111" s="11">
        <f>H112</f>
        <v>12346.6</v>
      </c>
      <c r="I111" s="11">
        <f>I112</f>
        <v>12346.6</v>
      </c>
      <c r="J111" s="11">
        <f>J112</f>
        <v>12346.6</v>
      </c>
    </row>
    <row r="112" spans="1:10" ht="47.25" customHeight="1">
      <c r="A112" s="21"/>
      <c r="B112" s="21"/>
      <c r="C112" s="22"/>
      <c r="D112" s="22" t="s">
        <v>15</v>
      </c>
      <c r="E112" s="5">
        <f t="shared" si="8"/>
        <v>67181.8</v>
      </c>
      <c r="F112" s="27">
        <f>16561.2+1223.6-60-579-0.2</f>
        <v>17145.599999999999</v>
      </c>
      <c r="G112" s="11">
        <f>12950.2+46.2</f>
        <v>12996.400000000001</v>
      </c>
      <c r="H112" s="11">
        <f>12302.7+43.9</f>
        <v>12346.6</v>
      </c>
      <c r="I112" s="11">
        <f>H112</f>
        <v>12346.6</v>
      </c>
      <c r="J112" s="11">
        <f>I112</f>
        <v>12346.6</v>
      </c>
    </row>
    <row r="113" spans="1:10" ht="15.75">
      <c r="A113" s="21"/>
      <c r="B113" s="21" t="s">
        <v>40</v>
      </c>
      <c r="C113" s="22"/>
      <c r="D113" s="22" t="s">
        <v>5</v>
      </c>
      <c r="E113" s="12">
        <f t="shared" si="8"/>
        <v>135094</v>
      </c>
      <c r="F113" s="27">
        <f>SUM(F114:F115)</f>
        <v>33687.300000000003</v>
      </c>
      <c r="G113" s="11">
        <f>SUM(G114:G115)</f>
        <v>26297.199999999997</v>
      </c>
      <c r="H113" s="11">
        <f>SUM(H114:H115)</f>
        <v>25036.5</v>
      </c>
      <c r="I113" s="11">
        <f>SUM(I114:I115)</f>
        <v>25036.5</v>
      </c>
      <c r="J113" s="11">
        <f>SUM(J114:J115)</f>
        <v>25036.5</v>
      </c>
    </row>
    <row r="114" spans="1:10" ht="47.25" customHeight="1">
      <c r="A114" s="21"/>
      <c r="B114" s="21"/>
      <c r="C114" s="22"/>
      <c r="D114" s="22" t="s">
        <v>15</v>
      </c>
      <c r="E114" s="12">
        <f t="shared" si="8"/>
        <v>129669</v>
      </c>
      <c r="F114" s="27">
        <f>32646.5-22.4-61.8+40</f>
        <v>32602.3</v>
      </c>
      <c r="G114" s="11">
        <f>25010.6+170.8+30.8</f>
        <v>25212.199999999997</v>
      </c>
      <c r="H114" s="11">
        <f>23760+162.2+29.3</f>
        <v>23951.5</v>
      </c>
      <c r="I114" s="11">
        <f>H114</f>
        <v>23951.5</v>
      </c>
      <c r="J114" s="11">
        <f>I114</f>
        <v>23951.5</v>
      </c>
    </row>
    <row r="115" spans="1:10" ht="47.25" customHeight="1">
      <c r="A115" s="21"/>
      <c r="B115" s="21"/>
      <c r="C115" s="22"/>
      <c r="D115" s="22" t="s">
        <v>14</v>
      </c>
      <c r="E115" s="12">
        <f t="shared" si="8"/>
        <v>5425</v>
      </c>
      <c r="F115" s="27">
        <f>835+250</f>
        <v>1085</v>
      </c>
      <c r="G115" s="11">
        <f>835+250</f>
        <v>1085</v>
      </c>
      <c r="H115" s="11">
        <v>1085</v>
      </c>
      <c r="I115" s="11">
        <f>H115</f>
        <v>1085</v>
      </c>
      <c r="J115" s="11">
        <f>I115</f>
        <v>1085</v>
      </c>
    </row>
    <row r="116" spans="1:10" ht="31.5">
      <c r="A116" s="21"/>
      <c r="B116" s="23" t="s">
        <v>49</v>
      </c>
      <c r="C116" s="22"/>
      <c r="D116" s="22" t="s">
        <v>5</v>
      </c>
      <c r="E116" s="5">
        <f>SUM(F116:J116)</f>
        <v>64831.700000000004</v>
      </c>
      <c r="F116" s="27">
        <f>F117</f>
        <v>16502.2</v>
      </c>
      <c r="G116" s="11">
        <f>G117</f>
        <v>12553.3</v>
      </c>
      <c r="H116" s="11">
        <f>H117</f>
        <v>11925.4</v>
      </c>
      <c r="I116" s="11">
        <f>I117</f>
        <v>11925.4</v>
      </c>
      <c r="J116" s="11">
        <f>J117</f>
        <v>11925.4</v>
      </c>
    </row>
    <row r="117" spans="1:10" ht="47.25" customHeight="1">
      <c r="A117" s="21"/>
      <c r="B117" s="21"/>
      <c r="C117" s="22"/>
      <c r="D117" s="22" t="s">
        <v>15</v>
      </c>
      <c r="E117" s="5">
        <f>SUM(F117:J117)</f>
        <v>64831.700000000004</v>
      </c>
      <c r="F117" s="27">
        <f>27.7+8879.5-0.5+4327.7+3267.8</f>
        <v>16502.2</v>
      </c>
      <c r="G117" s="27">
        <f>12553.3</f>
        <v>12553.3</v>
      </c>
      <c r="H117" s="27">
        <v>11925.4</v>
      </c>
      <c r="I117" s="27">
        <v>11925.4</v>
      </c>
      <c r="J117" s="27">
        <v>11925.4</v>
      </c>
    </row>
    <row r="118" spans="1:10" ht="15.75" customHeight="1">
      <c r="A118" s="38" t="s">
        <v>90</v>
      </c>
      <c r="B118" s="41" t="s">
        <v>101</v>
      </c>
      <c r="C118" s="44" t="s">
        <v>104</v>
      </c>
      <c r="D118" s="22" t="s">
        <v>5</v>
      </c>
      <c r="E118" s="12">
        <f>SUM(F118:J118)</f>
        <v>2045.9</v>
      </c>
      <c r="F118" s="27">
        <f>F119+F120</f>
        <v>468.1</v>
      </c>
      <c r="G118" s="11">
        <f>G119+G120</f>
        <v>403.3</v>
      </c>
      <c r="H118" s="11">
        <f>H119+H120</f>
        <v>391.5</v>
      </c>
      <c r="I118" s="11">
        <f>I119+I120</f>
        <v>391.5</v>
      </c>
      <c r="J118" s="11">
        <f>J119+J120</f>
        <v>391.5</v>
      </c>
    </row>
    <row r="119" spans="1:10" ht="46.5" customHeight="1">
      <c r="A119" s="39"/>
      <c r="B119" s="42"/>
      <c r="C119" s="45"/>
      <c r="D119" s="22" t="s">
        <v>15</v>
      </c>
      <c r="E119" s="12">
        <f>F119+G119+H119+I119+J119</f>
        <v>1200.9000000000001</v>
      </c>
      <c r="F119" s="27">
        <f>F122+F124+F127</f>
        <v>303.10000000000002</v>
      </c>
      <c r="G119" s="27">
        <f>G122+G124+G127</f>
        <v>233.3</v>
      </c>
      <c r="H119" s="27">
        <f>H122+H124+H127</f>
        <v>221.5</v>
      </c>
      <c r="I119" s="27">
        <f>I122+I124+I127</f>
        <v>221.5</v>
      </c>
      <c r="J119" s="27">
        <f>J122+J124+J127</f>
        <v>221.5</v>
      </c>
    </row>
    <row r="120" spans="1:10" ht="69" customHeight="1">
      <c r="A120" s="40"/>
      <c r="B120" s="43"/>
      <c r="C120" s="46"/>
      <c r="D120" s="22" t="s">
        <v>14</v>
      </c>
      <c r="E120" s="12">
        <f t="shared" si="8"/>
        <v>845</v>
      </c>
      <c r="F120" s="27">
        <f>F125+F128</f>
        <v>165</v>
      </c>
      <c r="G120" s="11">
        <f>G125+G128</f>
        <v>170</v>
      </c>
      <c r="H120" s="11">
        <f>H125+H128</f>
        <v>170</v>
      </c>
      <c r="I120" s="11">
        <f>I125+I128</f>
        <v>170</v>
      </c>
      <c r="J120" s="11">
        <f>J125+J128</f>
        <v>170</v>
      </c>
    </row>
    <row r="121" spans="1:10" ht="15.75">
      <c r="A121" s="21"/>
      <c r="B121" s="21" t="s">
        <v>39</v>
      </c>
      <c r="C121" s="22"/>
      <c r="D121" s="22" t="s">
        <v>5</v>
      </c>
      <c r="E121" s="12">
        <f t="shared" si="8"/>
        <v>0</v>
      </c>
      <c r="F121" s="27">
        <f>F122</f>
        <v>0</v>
      </c>
      <c r="G121" s="11">
        <f>G122</f>
        <v>0</v>
      </c>
      <c r="H121" s="11">
        <f>H122</f>
        <v>0</v>
      </c>
      <c r="I121" s="11">
        <f>I122</f>
        <v>0</v>
      </c>
      <c r="J121" s="11">
        <f>J122</f>
        <v>0</v>
      </c>
    </row>
    <row r="122" spans="1:10" ht="31.5">
      <c r="A122" s="21"/>
      <c r="B122" s="21"/>
      <c r="C122" s="22"/>
      <c r="D122" s="22" t="s">
        <v>15</v>
      </c>
      <c r="E122" s="12">
        <f t="shared" si="8"/>
        <v>0</v>
      </c>
      <c r="F122" s="27">
        <v>0</v>
      </c>
      <c r="G122" s="11">
        <v>0</v>
      </c>
      <c r="H122" s="11">
        <v>0</v>
      </c>
      <c r="I122" s="11">
        <v>0</v>
      </c>
      <c r="J122" s="11">
        <v>0</v>
      </c>
    </row>
    <row r="123" spans="1:10" ht="15.75">
      <c r="A123" s="21"/>
      <c r="B123" s="21" t="s">
        <v>40</v>
      </c>
      <c r="C123" s="22"/>
      <c r="D123" s="22" t="s">
        <v>5</v>
      </c>
      <c r="E123" s="5">
        <f t="shared" si="8"/>
        <v>1178.5</v>
      </c>
      <c r="F123" s="27">
        <f>F124+F125</f>
        <v>249.2</v>
      </c>
      <c r="G123" s="11">
        <f>G124+G125</f>
        <v>234.8</v>
      </c>
      <c r="H123" s="11">
        <f>H124+H125</f>
        <v>231.5</v>
      </c>
      <c r="I123" s="11">
        <f>I124+I125</f>
        <v>231.5</v>
      </c>
      <c r="J123" s="11">
        <f>J124+J125</f>
        <v>231.5</v>
      </c>
    </row>
    <row r="124" spans="1:10" ht="31.5">
      <c r="A124" s="21"/>
      <c r="B124" s="21"/>
      <c r="C124" s="22"/>
      <c r="D124" s="22" t="s">
        <v>15</v>
      </c>
      <c r="E124" s="5">
        <f t="shared" si="8"/>
        <v>333.5</v>
      </c>
      <c r="F124" s="27">
        <f>84.2</f>
        <v>84.2</v>
      </c>
      <c r="G124" s="11">
        <v>64.8</v>
      </c>
      <c r="H124" s="11">
        <v>61.5</v>
      </c>
      <c r="I124" s="11">
        <f>H124</f>
        <v>61.5</v>
      </c>
      <c r="J124" s="11">
        <f>I124</f>
        <v>61.5</v>
      </c>
    </row>
    <row r="125" spans="1:10" ht="31.5">
      <c r="A125" s="21"/>
      <c r="B125" s="21"/>
      <c r="C125" s="22"/>
      <c r="D125" s="22" t="s">
        <v>14</v>
      </c>
      <c r="E125" s="12">
        <f t="shared" si="8"/>
        <v>845</v>
      </c>
      <c r="F125" s="27">
        <f>165</f>
        <v>165</v>
      </c>
      <c r="G125" s="11">
        <v>170</v>
      </c>
      <c r="H125" s="11">
        <v>170</v>
      </c>
      <c r="I125" s="11">
        <f>H125</f>
        <v>170</v>
      </c>
      <c r="J125" s="11">
        <f>I125</f>
        <v>170</v>
      </c>
    </row>
    <row r="126" spans="1:10" ht="31.5">
      <c r="A126" s="21"/>
      <c r="B126" s="23" t="s">
        <v>49</v>
      </c>
      <c r="C126" s="22"/>
      <c r="D126" s="22" t="s">
        <v>5</v>
      </c>
      <c r="E126" s="5">
        <f t="shared" si="8"/>
        <v>867.4</v>
      </c>
      <c r="F126" s="27">
        <f>F127</f>
        <v>218.9</v>
      </c>
      <c r="G126" s="11">
        <f>G127</f>
        <v>168.5</v>
      </c>
      <c r="H126" s="11">
        <f>H127</f>
        <v>160</v>
      </c>
      <c r="I126" s="11">
        <f>I127</f>
        <v>160</v>
      </c>
      <c r="J126" s="11">
        <f>J127</f>
        <v>160</v>
      </c>
    </row>
    <row r="127" spans="1:10" ht="31.5">
      <c r="A127" s="21"/>
      <c r="B127" s="21"/>
      <c r="C127" s="22"/>
      <c r="D127" s="22" t="s">
        <v>15</v>
      </c>
      <c r="E127" s="5">
        <f t="shared" si="8"/>
        <v>867.4</v>
      </c>
      <c r="F127" s="27">
        <f>0.5+218.4</f>
        <v>218.9</v>
      </c>
      <c r="G127" s="27">
        <v>168.5</v>
      </c>
      <c r="H127" s="27">
        <v>160</v>
      </c>
      <c r="I127" s="27">
        <v>160</v>
      </c>
      <c r="J127" s="27">
        <v>160</v>
      </c>
    </row>
    <row r="128" spans="1:10" ht="47.25" customHeight="1">
      <c r="A128" s="21"/>
      <c r="B128" s="21"/>
      <c r="C128" s="22"/>
      <c r="D128" s="22" t="s">
        <v>15</v>
      </c>
      <c r="E128" s="12">
        <f t="shared" si="8"/>
        <v>0</v>
      </c>
      <c r="F128" s="27">
        <v>0</v>
      </c>
      <c r="G128" s="11">
        <v>0</v>
      </c>
      <c r="H128" s="11">
        <v>0</v>
      </c>
      <c r="I128" s="11">
        <v>0</v>
      </c>
      <c r="J128" s="11">
        <v>0</v>
      </c>
    </row>
    <row r="129" spans="1:10" ht="16.5" customHeight="1">
      <c r="A129" s="48" t="s">
        <v>66</v>
      </c>
      <c r="B129" s="49"/>
      <c r="C129" s="50"/>
      <c r="D129" s="22" t="s">
        <v>5</v>
      </c>
      <c r="E129" s="5">
        <f t="shared" si="8"/>
        <v>269153.40000000002</v>
      </c>
      <c r="F129" s="27">
        <f>F130+F131</f>
        <v>67803.199999999997</v>
      </c>
      <c r="G129" s="11">
        <f>G130+G131</f>
        <v>52250.2</v>
      </c>
      <c r="H129" s="11">
        <f>H130+H131</f>
        <v>49700</v>
      </c>
      <c r="I129" s="11">
        <f>I130+I131</f>
        <v>49700</v>
      </c>
      <c r="J129" s="11">
        <f>J130+J131</f>
        <v>49700</v>
      </c>
    </row>
    <row r="130" spans="1:10" ht="31.5">
      <c r="A130" s="51"/>
      <c r="B130" s="52"/>
      <c r="C130" s="53"/>
      <c r="D130" s="22" t="s">
        <v>14</v>
      </c>
      <c r="E130" s="12">
        <f t="shared" si="8"/>
        <v>6270</v>
      </c>
      <c r="F130" s="27">
        <f>F109+F120</f>
        <v>1250</v>
      </c>
      <c r="G130" s="11">
        <f>G109+G120</f>
        <v>1255</v>
      </c>
      <c r="H130" s="11">
        <f>H109+H120</f>
        <v>1255</v>
      </c>
      <c r="I130" s="11">
        <f>I109+I120</f>
        <v>1255</v>
      </c>
      <c r="J130" s="11">
        <f>J109+J120</f>
        <v>1255</v>
      </c>
    </row>
    <row r="131" spans="1:10" ht="47.25" customHeight="1">
      <c r="A131" s="54"/>
      <c r="B131" s="55"/>
      <c r="C131" s="56"/>
      <c r="D131" s="22" t="s">
        <v>15</v>
      </c>
      <c r="E131" s="5">
        <f t="shared" si="8"/>
        <v>262883.40000000002</v>
      </c>
      <c r="F131" s="27">
        <f>F110+F119</f>
        <v>66553.2</v>
      </c>
      <c r="G131" s="11">
        <f>G110+G119</f>
        <v>50995.199999999997</v>
      </c>
      <c r="H131" s="11">
        <f>H110+H119</f>
        <v>48445</v>
      </c>
      <c r="I131" s="11">
        <f>I110+I119</f>
        <v>48445</v>
      </c>
      <c r="J131" s="11">
        <f>J110+J119</f>
        <v>48445</v>
      </c>
    </row>
    <row r="132" spans="1:10" s="6" customFormat="1" ht="31.5" customHeight="1">
      <c r="A132" s="34" t="s">
        <v>70</v>
      </c>
      <c r="B132" s="34"/>
      <c r="C132" s="34"/>
      <c r="D132" s="34"/>
      <c r="E132" s="34"/>
      <c r="F132" s="34"/>
      <c r="G132" s="34"/>
      <c r="H132" s="34"/>
      <c r="I132" s="34"/>
      <c r="J132" s="34"/>
    </row>
    <row r="133" spans="1:10" s="6" customFormat="1" ht="16.5" customHeight="1">
      <c r="A133" s="38" t="s">
        <v>91</v>
      </c>
      <c r="B133" s="41" t="s">
        <v>48</v>
      </c>
      <c r="C133" s="44" t="s">
        <v>42</v>
      </c>
      <c r="D133" s="22" t="s">
        <v>5</v>
      </c>
      <c r="E133" s="17">
        <f t="shared" ref="E133:J133" si="9">E134</f>
        <v>37326</v>
      </c>
      <c r="F133" s="16">
        <f t="shared" si="9"/>
        <v>12392</v>
      </c>
      <c r="G133" s="17">
        <f t="shared" si="9"/>
        <v>12466</v>
      </c>
      <c r="H133" s="17">
        <f t="shared" si="9"/>
        <v>12468</v>
      </c>
      <c r="I133" s="17">
        <f t="shared" si="9"/>
        <v>0</v>
      </c>
      <c r="J133" s="17">
        <f t="shared" si="9"/>
        <v>0</v>
      </c>
    </row>
    <row r="134" spans="1:10" ht="31.5">
      <c r="A134" s="40"/>
      <c r="B134" s="43"/>
      <c r="C134" s="46"/>
      <c r="D134" s="22" t="s">
        <v>14</v>
      </c>
      <c r="E134" s="16">
        <f t="shared" si="8"/>
        <v>37326</v>
      </c>
      <c r="F134" s="30">
        <v>12392</v>
      </c>
      <c r="G134" s="18">
        <v>12466</v>
      </c>
      <c r="H134" s="18">
        <v>12468</v>
      </c>
      <c r="I134" s="16">
        <v>0</v>
      </c>
      <c r="J134" s="16">
        <v>0</v>
      </c>
    </row>
    <row r="135" spans="1:10" ht="44.25" customHeight="1">
      <c r="A135" s="38" t="s">
        <v>92</v>
      </c>
      <c r="B135" s="41" t="s">
        <v>102</v>
      </c>
      <c r="C135" s="44" t="s">
        <v>104</v>
      </c>
      <c r="D135" s="22" t="s">
        <v>5</v>
      </c>
      <c r="E135" s="11">
        <f t="shared" si="8"/>
        <v>0</v>
      </c>
      <c r="F135" s="27">
        <f>F136</f>
        <v>0</v>
      </c>
      <c r="G135" s="11">
        <f>G136</f>
        <v>0</v>
      </c>
      <c r="H135" s="11">
        <f>H136</f>
        <v>0</v>
      </c>
      <c r="I135" s="11">
        <f>I136</f>
        <v>0</v>
      </c>
      <c r="J135" s="11">
        <f>J136</f>
        <v>0</v>
      </c>
    </row>
    <row r="136" spans="1:10" ht="88.5" customHeight="1">
      <c r="A136" s="40"/>
      <c r="B136" s="43"/>
      <c r="C136" s="46"/>
      <c r="D136" s="22" t="s">
        <v>15</v>
      </c>
      <c r="E136" s="11">
        <f t="shared" si="8"/>
        <v>0</v>
      </c>
      <c r="F136" s="27">
        <v>0</v>
      </c>
      <c r="G136" s="11">
        <v>0</v>
      </c>
      <c r="H136" s="11">
        <v>0</v>
      </c>
      <c r="I136" s="11">
        <v>0</v>
      </c>
      <c r="J136" s="11">
        <v>0</v>
      </c>
    </row>
    <row r="137" spans="1:10" ht="32.25" customHeight="1">
      <c r="A137" s="38" t="s">
        <v>93</v>
      </c>
      <c r="B137" s="41" t="s">
        <v>43</v>
      </c>
      <c r="C137" s="44" t="s">
        <v>105</v>
      </c>
      <c r="D137" s="22" t="s">
        <v>5</v>
      </c>
      <c r="E137" s="11">
        <f t="shared" si="8"/>
        <v>0</v>
      </c>
      <c r="F137" s="27">
        <f>F139</f>
        <v>0</v>
      </c>
      <c r="G137" s="11">
        <f>G139</f>
        <v>0</v>
      </c>
      <c r="H137" s="11">
        <f>H139</f>
        <v>0</v>
      </c>
      <c r="I137" s="11">
        <f>I139</f>
        <v>0</v>
      </c>
      <c r="J137" s="11">
        <f>J139</f>
        <v>0</v>
      </c>
    </row>
    <row r="138" spans="1:10" ht="32.25" customHeight="1">
      <c r="A138" s="39"/>
      <c r="B138" s="42"/>
      <c r="C138" s="45"/>
      <c r="D138" s="22" t="s">
        <v>14</v>
      </c>
      <c r="E138" s="11">
        <v>0</v>
      </c>
      <c r="F138" s="11">
        <v>0</v>
      </c>
      <c r="G138" s="11">
        <v>0</v>
      </c>
      <c r="H138" s="11">
        <v>0</v>
      </c>
      <c r="I138" s="11">
        <f>I134+I136</f>
        <v>0</v>
      </c>
      <c r="J138" s="11">
        <f>J134+J136</f>
        <v>0</v>
      </c>
    </row>
    <row r="139" spans="1:10" ht="31.5">
      <c r="A139" s="40"/>
      <c r="B139" s="43"/>
      <c r="C139" s="46"/>
      <c r="D139" s="22" t="s">
        <v>15</v>
      </c>
      <c r="E139" s="11">
        <f t="shared" si="8"/>
        <v>0</v>
      </c>
      <c r="F139" s="27">
        <v>0</v>
      </c>
      <c r="G139" s="11">
        <v>0</v>
      </c>
      <c r="H139" s="11">
        <v>0</v>
      </c>
      <c r="I139" s="11">
        <v>0</v>
      </c>
      <c r="J139" s="11">
        <v>0</v>
      </c>
    </row>
    <row r="140" spans="1:10" ht="16.5" customHeight="1">
      <c r="A140" s="47" t="s">
        <v>67</v>
      </c>
      <c r="B140" s="47"/>
      <c r="C140" s="47"/>
      <c r="D140" s="14" t="s">
        <v>5</v>
      </c>
      <c r="E140" s="15">
        <f t="shared" si="8"/>
        <v>0</v>
      </c>
      <c r="F140" s="31">
        <f>F142</f>
        <v>0</v>
      </c>
      <c r="G140" s="15">
        <f>G142</f>
        <v>0</v>
      </c>
      <c r="H140" s="15">
        <f>H142</f>
        <v>0</v>
      </c>
      <c r="I140" s="15">
        <f>I142</f>
        <v>0</v>
      </c>
      <c r="J140" s="15">
        <f>J142</f>
        <v>0</v>
      </c>
    </row>
    <row r="141" spans="1:10" ht="31.5" customHeight="1">
      <c r="A141" s="47"/>
      <c r="B141" s="47"/>
      <c r="C141" s="47"/>
      <c r="D141" s="14" t="s">
        <v>14</v>
      </c>
      <c r="E141" s="15">
        <f>F141+G141+H141+I141+J141</f>
        <v>37326</v>
      </c>
      <c r="F141" s="15">
        <f>F134</f>
        <v>12392</v>
      </c>
      <c r="G141" s="15">
        <f>G134</f>
        <v>12466</v>
      </c>
      <c r="H141" s="15">
        <f>H134</f>
        <v>12468</v>
      </c>
      <c r="I141" s="15">
        <f>I134</f>
        <v>0</v>
      </c>
      <c r="J141" s="15">
        <f>J134</f>
        <v>0</v>
      </c>
    </row>
    <row r="142" spans="1:10" ht="31.5">
      <c r="A142" s="47"/>
      <c r="B142" s="47"/>
      <c r="C142" s="47"/>
      <c r="D142" s="14" t="s">
        <v>15</v>
      </c>
      <c r="E142" s="15">
        <f t="shared" si="8"/>
        <v>0</v>
      </c>
      <c r="F142" s="31">
        <f>F136+F139</f>
        <v>0</v>
      </c>
      <c r="G142" s="15">
        <f>G136+G139</f>
        <v>0</v>
      </c>
      <c r="H142" s="15">
        <f>H136+H139</f>
        <v>0</v>
      </c>
      <c r="I142" s="15">
        <f>I136+I139</f>
        <v>0</v>
      </c>
      <c r="J142" s="15">
        <f>J136+J139</f>
        <v>0</v>
      </c>
    </row>
    <row r="143" spans="1:10" ht="16.5" customHeight="1">
      <c r="A143" s="47" t="s">
        <v>46</v>
      </c>
      <c r="B143" s="47"/>
      <c r="C143" s="47"/>
      <c r="D143" s="14" t="s">
        <v>5</v>
      </c>
      <c r="E143" s="15">
        <f t="shared" si="8"/>
        <v>306479.40000000002</v>
      </c>
      <c r="F143" s="31">
        <f>F144+F145</f>
        <v>80195.199999999997</v>
      </c>
      <c r="G143" s="15">
        <f>G144+G145</f>
        <v>64716.2</v>
      </c>
      <c r="H143" s="15">
        <f>H144+H145</f>
        <v>62168</v>
      </c>
      <c r="I143" s="15">
        <f>I144+I145</f>
        <v>49700</v>
      </c>
      <c r="J143" s="15">
        <f>J144+J145</f>
        <v>49700</v>
      </c>
    </row>
    <row r="144" spans="1:10" ht="31.5">
      <c r="A144" s="47"/>
      <c r="B144" s="47"/>
      <c r="C144" s="47"/>
      <c r="D144" s="14" t="s">
        <v>14</v>
      </c>
      <c r="E144" s="15">
        <f t="shared" si="8"/>
        <v>43596</v>
      </c>
      <c r="F144" s="31">
        <f>F130+F134</f>
        <v>13642</v>
      </c>
      <c r="G144" s="15">
        <f>G130+G134</f>
        <v>13721</v>
      </c>
      <c r="H144" s="15">
        <f>H130+H134</f>
        <v>13723</v>
      </c>
      <c r="I144" s="15">
        <f>I130+I134</f>
        <v>1255</v>
      </c>
      <c r="J144" s="15">
        <f>J130+J134</f>
        <v>1255</v>
      </c>
    </row>
    <row r="145" spans="1:10" ht="31.5">
      <c r="A145" s="47"/>
      <c r="B145" s="47"/>
      <c r="C145" s="47"/>
      <c r="D145" s="14" t="s">
        <v>15</v>
      </c>
      <c r="E145" s="15">
        <f t="shared" si="8"/>
        <v>262883.40000000002</v>
      </c>
      <c r="F145" s="31">
        <f>F131+F142</f>
        <v>66553.2</v>
      </c>
      <c r="G145" s="15">
        <f>G131+G142</f>
        <v>50995.199999999997</v>
      </c>
      <c r="H145" s="15">
        <f>H131+H142</f>
        <v>48445</v>
      </c>
      <c r="I145" s="15">
        <f>I131+I142</f>
        <v>48445</v>
      </c>
      <c r="J145" s="15">
        <f>J131+J142</f>
        <v>48445</v>
      </c>
    </row>
    <row r="146" spans="1:10" ht="16.5" customHeight="1">
      <c r="A146" s="47" t="s">
        <v>44</v>
      </c>
      <c r="B146" s="47"/>
      <c r="C146" s="47"/>
      <c r="D146" s="14" t="s">
        <v>5</v>
      </c>
      <c r="E146" s="15">
        <f t="shared" si="8"/>
        <v>5621602.4000000004</v>
      </c>
      <c r="F146" s="31">
        <f>SUM(F147:F149)</f>
        <v>1629075.8</v>
      </c>
      <c r="G146" s="15">
        <f>SUM(G147:G149)</f>
        <v>1793943.3</v>
      </c>
      <c r="H146" s="15">
        <f>SUM(H147:H149)</f>
        <v>1671701.9000000001</v>
      </c>
      <c r="I146" s="15">
        <f>SUM(I147:I149)</f>
        <v>263440.7</v>
      </c>
      <c r="J146" s="15">
        <f>SUM(J147:J149)</f>
        <v>263440.7</v>
      </c>
    </row>
    <row r="147" spans="1:10" ht="31.5">
      <c r="A147" s="47"/>
      <c r="B147" s="47"/>
      <c r="C147" s="47"/>
      <c r="D147" s="14" t="s">
        <v>45</v>
      </c>
      <c r="E147" s="15">
        <f t="shared" si="8"/>
        <v>0</v>
      </c>
      <c r="F147" s="31">
        <v>0</v>
      </c>
      <c r="G147" s="15">
        <v>0</v>
      </c>
      <c r="H147" s="15">
        <v>0</v>
      </c>
      <c r="I147" s="15">
        <v>0</v>
      </c>
      <c r="J147" s="15">
        <v>0</v>
      </c>
    </row>
    <row r="148" spans="1:10" ht="31.5">
      <c r="A148" s="47"/>
      <c r="B148" s="47"/>
      <c r="C148" s="47"/>
      <c r="D148" s="14" t="s">
        <v>14</v>
      </c>
      <c r="E148" s="15">
        <f>SUM(F148:J148)</f>
        <v>4168446.3000000003</v>
      </c>
      <c r="F148" s="31">
        <f>F144+F105+F68</f>
        <v>1238553</v>
      </c>
      <c r="G148" s="15">
        <f>G144+G105+G68</f>
        <v>1517867.1</v>
      </c>
      <c r="H148" s="15">
        <f>H144+H105+H68</f>
        <v>1409516.2000000002</v>
      </c>
      <c r="I148" s="15">
        <f>I144+I105+I68</f>
        <v>1255</v>
      </c>
      <c r="J148" s="15">
        <f>J144+J105+J68</f>
        <v>1255</v>
      </c>
    </row>
    <row r="149" spans="1:10" ht="31.5">
      <c r="A149" s="47"/>
      <c r="B149" s="47"/>
      <c r="C149" s="47"/>
      <c r="D149" s="14" t="s">
        <v>15</v>
      </c>
      <c r="E149" s="15">
        <f t="shared" si="8"/>
        <v>1453156.0999999999</v>
      </c>
      <c r="F149" s="31">
        <f>F145+F104+F69</f>
        <v>390522.8</v>
      </c>
      <c r="G149" s="15">
        <f>G145+G104+G69</f>
        <v>276076.2</v>
      </c>
      <c r="H149" s="15">
        <f>H145+H104+H69</f>
        <v>262185.7</v>
      </c>
      <c r="I149" s="15">
        <f>I145+I104+I69</f>
        <v>262185.7</v>
      </c>
      <c r="J149" s="15">
        <f>J145+J104+J69</f>
        <v>262185.7</v>
      </c>
    </row>
  </sheetData>
  <mergeCells count="109">
    <mergeCell ref="G2:J2"/>
    <mergeCell ref="A7:A8"/>
    <mergeCell ref="B7:B8"/>
    <mergeCell ref="C7:C8"/>
    <mergeCell ref="D7:D8"/>
    <mergeCell ref="A22:A24"/>
    <mergeCell ref="B22:B24"/>
    <mergeCell ref="C22:C24"/>
    <mergeCell ref="A25:A27"/>
    <mergeCell ref="B25:B27"/>
    <mergeCell ref="C25:C27"/>
    <mergeCell ref="E7:J7"/>
    <mergeCell ref="A10:J10"/>
    <mergeCell ref="A11:J11"/>
    <mergeCell ref="A12:J12"/>
    <mergeCell ref="A13:A15"/>
    <mergeCell ref="B13:B15"/>
    <mergeCell ref="C13:C15"/>
    <mergeCell ref="B61:B63"/>
    <mergeCell ref="C61:C63"/>
    <mergeCell ref="A47:C48"/>
    <mergeCell ref="A49:J49"/>
    <mergeCell ref="A50:A52"/>
    <mergeCell ref="B50:B52"/>
    <mergeCell ref="A31:J31"/>
    <mergeCell ref="A32:A34"/>
    <mergeCell ref="B32:B34"/>
    <mergeCell ref="C32:C34"/>
    <mergeCell ref="A16:A17"/>
    <mergeCell ref="B16:B17"/>
    <mergeCell ref="C16:C17"/>
    <mergeCell ref="A28:C30"/>
    <mergeCell ref="A18:C20"/>
    <mergeCell ref="A21:J21"/>
    <mergeCell ref="C53:C54"/>
    <mergeCell ref="A38:A40"/>
    <mergeCell ref="B38:B40"/>
    <mergeCell ref="C38:C40"/>
    <mergeCell ref="A41:C43"/>
    <mergeCell ref="A44:J44"/>
    <mergeCell ref="A53:A54"/>
    <mergeCell ref="B53:B54"/>
    <mergeCell ref="A35:A37"/>
    <mergeCell ref="B35:B37"/>
    <mergeCell ref="C35:C37"/>
    <mergeCell ref="C50:C52"/>
    <mergeCell ref="A45:A46"/>
    <mergeCell ref="B45:B46"/>
    <mergeCell ref="C45:C46"/>
    <mergeCell ref="A64:C66"/>
    <mergeCell ref="A67:C69"/>
    <mergeCell ref="A70:J70"/>
    <mergeCell ref="A71:J71"/>
    <mergeCell ref="A55:C57"/>
    <mergeCell ref="A58:J58"/>
    <mergeCell ref="A59:A60"/>
    <mergeCell ref="B59:B60"/>
    <mergeCell ref="C59:C60"/>
    <mergeCell ref="A61:A63"/>
    <mergeCell ref="B87:B89"/>
    <mergeCell ref="A76:J76"/>
    <mergeCell ref="A77:A79"/>
    <mergeCell ref="B77:B79"/>
    <mergeCell ref="C77:C79"/>
    <mergeCell ref="A72:A73"/>
    <mergeCell ref="B72:B73"/>
    <mergeCell ref="C72:C73"/>
    <mergeCell ref="A74:C75"/>
    <mergeCell ref="A80:C82"/>
    <mergeCell ref="A98:J98"/>
    <mergeCell ref="A99:A100"/>
    <mergeCell ref="B99:B100"/>
    <mergeCell ref="C99:C100"/>
    <mergeCell ref="A96:C97"/>
    <mergeCell ref="A83:J83"/>
    <mergeCell ref="A84:A86"/>
    <mergeCell ref="B84:B86"/>
    <mergeCell ref="C84:C86"/>
    <mergeCell ref="A101:C102"/>
    <mergeCell ref="A103:C105"/>
    <mergeCell ref="A106:J106"/>
    <mergeCell ref="C87:C89"/>
    <mergeCell ref="A90:C92"/>
    <mergeCell ref="A93:J93"/>
    <mergeCell ref="A94:A95"/>
    <mergeCell ref="B94:B95"/>
    <mergeCell ref="C94:C95"/>
    <mergeCell ref="A87:A89"/>
    <mergeCell ref="A143:C145"/>
    <mergeCell ref="A146:C149"/>
    <mergeCell ref="A129:C131"/>
    <mergeCell ref="A132:J132"/>
    <mergeCell ref="A133:A134"/>
    <mergeCell ref="B133:B134"/>
    <mergeCell ref="C137:C139"/>
    <mergeCell ref="A140:C142"/>
    <mergeCell ref="C133:C134"/>
    <mergeCell ref="A135:A136"/>
    <mergeCell ref="B135:B136"/>
    <mergeCell ref="C135:C136"/>
    <mergeCell ref="A137:A139"/>
    <mergeCell ref="B137:B139"/>
    <mergeCell ref="A107:J107"/>
    <mergeCell ref="A108:A110"/>
    <mergeCell ref="B108:B110"/>
    <mergeCell ref="C108:C110"/>
    <mergeCell ref="A118:A120"/>
    <mergeCell ref="B118:B120"/>
    <mergeCell ref="C118:C120"/>
  </mergeCells>
  <phoneticPr fontId="0" type="noConversion"/>
  <pageMargins left="0.31496062992125984" right="0.31496062992125984" top="0.15748031496062992" bottom="0.15748031496062992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корректировка на 06.06.2014</vt:lpstr>
    </vt:vector>
  </TitlesOfParts>
  <Company>SYSADMIN™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 Дмитриевна Ломакова</cp:lastModifiedBy>
  <cp:lastPrinted>2014-08-12T05:50:07Z</cp:lastPrinted>
  <dcterms:created xsi:type="dcterms:W3CDTF">2013-11-12T03:21:49Z</dcterms:created>
  <dcterms:modified xsi:type="dcterms:W3CDTF">2014-08-13T05:33:52Z</dcterms:modified>
</cp:coreProperties>
</file>